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390" activeTab="0"/>
  </bookViews>
  <sheets>
    <sheet name="記入用紙" sheetId="1" r:id="rId1"/>
    <sheet name="東海道五十三次" sheetId="2" r:id="rId2"/>
  </sheets>
  <definedNames>
    <definedName name="_xlnm.Print_Area" localSheetId="0">'記入用紙'!$A$1:$AG$59</definedName>
  </definedNames>
  <calcPr fullCalcOnLoad="1"/>
</workbook>
</file>

<file path=xl/comments1.xml><?xml version="1.0" encoding="utf-8"?>
<comments xmlns="http://schemas.openxmlformats.org/spreadsheetml/2006/main">
  <authors>
    <author>s119110</author>
  </authors>
  <commentList>
    <comment ref="C18" authorId="0">
      <text>
        <r>
          <rPr>
            <sz val="9"/>
            <rFont val="ＭＳ Ｐゴシック"/>
            <family val="3"/>
          </rPr>
          <t xml:space="preserve">毎日の体重を測り、体重の推移を確認し運動量・食事の量を調整しましょう。
</t>
        </r>
      </text>
    </comment>
    <comment ref="E18" authorId="0">
      <text>
        <r>
          <rPr>
            <sz val="9"/>
            <rFont val="ＭＳ Ｐゴシック"/>
            <family val="3"/>
          </rPr>
          <t>毎日の歩数をチェックしましょう。厚生労働省の運動指針によると１日の運動量として１万歩、１週間で７万歩の歩数が必要とされています。</t>
        </r>
      </text>
    </comment>
    <comment ref="H18" authorId="0">
      <text>
        <r>
          <rPr>
            <sz val="9"/>
            <rFont val="ＭＳ Ｐゴシック"/>
            <family val="3"/>
          </rPr>
          <t>スタートから現在地点までの累計距離が表示されます。</t>
        </r>
      </text>
    </comment>
    <comment ref="R18" authorId="0">
      <text>
        <r>
          <rPr>
            <sz val="9"/>
            <rFont val="ＭＳ Ｐゴシック"/>
            <family val="3"/>
          </rPr>
          <t xml:space="preserve">現時点の通過ポイントが表示されます。
</t>
        </r>
      </text>
    </comment>
    <comment ref="W18" authorId="0">
      <text>
        <r>
          <rPr>
            <sz val="9"/>
            <rFont val="ＭＳ Ｐゴシック"/>
            <family val="3"/>
          </rPr>
          <t>バランスの取れた食事（野菜1日350gなど）、食生活における目標を立てチェックします。空欄には数値など自由にメモしてみましょう。</t>
        </r>
      </text>
    </comment>
    <comment ref="Z18" authorId="0">
      <text>
        <r>
          <rPr>
            <sz val="9"/>
            <rFont val="ＭＳ Ｐゴシック"/>
            <family val="3"/>
          </rPr>
          <t xml:space="preserve">喫煙はガン・脳卒中の第一原因で生活習慣病の元凶です。あなたとあなたの周りの人の健康のために禁煙に取り組んでください！一日一本も吸わなければチェック。
どうしてもできない方は節煙でチェック。
非喫煙者は目標を変更できます。
</t>
        </r>
      </text>
    </comment>
    <comment ref="AB18" authorId="0">
      <text>
        <r>
          <rPr>
            <sz val="9"/>
            <rFont val="ＭＳ Ｐゴシック"/>
            <family val="3"/>
          </rPr>
          <t xml:space="preserve">週に連続2日以上の休肝日を設定し、適正量を守って飲酒してください。お酒を飲まない人は目標を変更できます。
</t>
        </r>
      </text>
    </comment>
    <comment ref="AD18" authorId="0">
      <text>
        <r>
          <rPr>
            <sz val="9"/>
            <rFont val="ＭＳ Ｐゴシック"/>
            <family val="3"/>
          </rPr>
          <t xml:space="preserve">この欄はあなたの生活習慣改善のため、その日のメモや日記、成果、反省などご自由にお使いください。
</t>
        </r>
      </text>
    </comment>
    <comment ref="H13" authorId="0">
      <text>
        <r>
          <rPr>
            <sz val="9"/>
            <rFont val="ＭＳ Ｐゴシック"/>
            <family val="3"/>
          </rPr>
          <t xml:space="preserve">スタートから前月末までの合計歩数を記入してください。
</t>
        </r>
      </text>
    </comment>
    <comment ref="AF6" authorId="0">
      <text>
        <r>
          <rPr>
            <sz val="9"/>
            <rFont val="ＭＳ Ｐゴシック"/>
            <family val="3"/>
          </rPr>
          <t xml:space="preserve">標準体重とは、ヒトが肥満でもやせでもなく、一定期間内の死亡率や罹患率が有意に低いなど、最も健康的に生活ができると統計的に認定された理想的な体重のことです。
</t>
        </r>
      </text>
    </comment>
    <comment ref="AF7" authorId="0">
      <text>
        <r>
          <rPr>
            <sz val="9"/>
            <rFont val="ＭＳ Ｐゴシック"/>
            <family val="3"/>
          </rPr>
          <t xml:space="preserve">ボディマス指数( Body Mass Index, BMI)は、身長からみた体重の割合を示す体格指数で、ヒトの肥満度を表す指数である。標準値は22.0で統計的にみて一番病気にかかりにくい体型です。標準から離れるほど有病率は高くなります。
</t>
        </r>
      </text>
    </comment>
    <comment ref="AF8" authorId="0">
      <text>
        <r>
          <rPr>
            <sz val="9"/>
            <rFont val="ＭＳ Ｐゴシック"/>
            <family val="3"/>
          </rPr>
          <t xml:space="preserve">基礎代謝量（BM＝basal metabolism）とは、体を横たえてまったく体を動かしていなくても、呼吸をする、心臓を動かす、体温を保つなどさまざまな生命活動のために常に使っている１日のエネルギー量。つまり生きていくために最低限必要な最小のエネルギー量のことです。
</t>
        </r>
      </text>
    </comment>
    <comment ref="AF11" authorId="0">
      <text>
        <r>
          <rPr>
            <sz val="9"/>
            <rFont val="ＭＳ Ｐゴシック"/>
            <family val="3"/>
          </rPr>
          <t xml:space="preserve">性別、年齢、体重、基礎代謝、ウォーキングの運動量から消費カロリーをを算出しています。ここでは速歩（平地、95～100m/分程度　4METs）で計算しています。
</t>
        </r>
      </text>
    </comment>
    <comment ref="AF12" authorId="0">
      <text>
        <r>
          <rPr>
            <sz val="9"/>
            <rFont val="ＭＳ Ｐゴシック"/>
            <family val="3"/>
          </rPr>
          <t xml:space="preserve">ウォーキングの歩幅の長さは少し広めの身長-100㎝が良いとされています。ここでは身長-100㎝で設定し距離を算出しています。
</t>
        </r>
      </text>
    </comment>
  </commentList>
</comments>
</file>

<file path=xl/sharedStrings.xml><?xml version="1.0" encoding="utf-8"?>
<sst xmlns="http://schemas.openxmlformats.org/spreadsheetml/2006/main" count="226" uniqueCount="166">
  <si>
    <t>氏名コード</t>
  </si>
  <si>
    <t>基点から</t>
  </si>
  <si>
    <t>前との差</t>
  </si>
  <si>
    <t>始</t>
  </si>
  <si>
    <t>隠し距離</t>
  </si>
  <si>
    <t>隠し歩幅</t>
  </si>
  <si>
    <t>①②③④⑤の合計</t>
  </si>
  <si>
    <t>才</t>
  </si>
  <si>
    <t>歩</t>
  </si>
  <si>
    <t>　○あなたの標準体重</t>
  </si>
  <si>
    <t>　○あなたの基礎代謝量</t>
  </si>
  <si>
    <t>　○あなたの歩幅　　　　　　</t>
  </si>
  <si>
    <t>　○あなたのBMI</t>
  </si>
  <si>
    <t>身 長</t>
  </si>
  <si>
    <t>年 齢</t>
  </si>
  <si>
    <t>勤務地</t>
  </si>
  <si>
    <t>名前</t>
  </si>
  <si>
    <t>所属</t>
  </si>
  <si>
    <t>社内便で返信しますので、所属等は正確にご記入ください。</t>
  </si>
  <si>
    <t>月</t>
  </si>
  <si>
    <t>かくしＮ</t>
  </si>
  <si>
    <t>　　※安静時の１日のエネルギー消費量です。</t>
  </si>
  <si>
    <t>今月の平均歩数</t>
  </si>
  <si>
    <t>現在までの合計歩数</t>
  </si>
  <si>
    <r>
      <t>今月の</t>
    </r>
    <r>
      <rPr>
        <b/>
        <sz val="10"/>
        <rFont val="HG丸ｺﾞｼｯｸM-PRO"/>
        <family val="3"/>
      </rPr>
      <t>健康　　　　ポイント</t>
    </r>
  </si>
  <si>
    <t>毎月提出したシートはポイント認定印を押して返却いたします。半期に一度、合計ポイントに応じた健康グッズをｇｅｔすることができます。</t>
  </si>
  <si>
    <t>㎞</t>
  </si>
  <si>
    <t>日本橋（にほんばし）</t>
  </si>
  <si>
    <t>品川（しながわ）</t>
  </si>
  <si>
    <t>川崎（かわさき）</t>
  </si>
  <si>
    <t>神奈川（かながわ）</t>
  </si>
  <si>
    <t>保土ヶ谷（ほどがや）</t>
  </si>
  <si>
    <t>戸塚（とつか）</t>
  </si>
  <si>
    <t>藤沢（ふじさわ）</t>
  </si>
  <si>
    <t>平塚（ひらつか）</t>
  </si>
  <si>
    <t>大磯（おおいそ）</t>
  </si>
  <si>
    <t>小田原（おだわら）</t>
  </si>
  <si>
    <t>箱根（はこね）</t>
  </si>
  <si>
    <t>三島（みしま）</t>
  </si>
  <si>
    <t>沼津（ぬまづ）</t>
  </si>
  <si>
    <t>原（はら）</t>
  </si>
  <si>
    <t>吉原（よしわら）</t>
  </si>
  <si>
    <t>蒲原（かんばら）</t>
  </si>
  <si>
    <t>由比（ゆい）</t>
  </si>
  <si>
    <t>興津（おきつ）</t>
  </si>
  <si>
    <t>江尻（えじり）</t>
  </si>
  <si>
    <t>府中（ふちゅう）</t>
  </si>
  <si>
    <t>丸子（まりこ）</t>
  </si>
  <si>
    <t>岡部（おかべ）</t>
  </si>
  <si>
    <t>藤枝（ふじえだ）</t>
  </si>
  <si>
    <t>島田（しまだ）</t>
  </si>
  <si>
    <t>金谷（かなや）</t>
  </si>
  <si>
    <t>日坂（にっさか）</t>
  </si>
  <si>
    <t>掛川（かけがわ）</t>
  </si>
  <si>
    <t>袋井（ふくろい）</t>
  </si>
  <si>
    <t>見附（みつけ）</t>
  </si>
  <si>
    <t>浜松（はままつ）</t>
  </si>
  <si>
    <t>舞阪（まいさか）</t>
  </si>
  <si>
    <t>新居（あらい）</t>
  </si>
  <si>
    <t>白須賀（しらすか）</t>
  </si>
  <si>
    <t>二川（ふたがわ）</t>
  </si>
  <si>
    <t>吉田（よしだ）</t>
  </si>
  <si>
    <t>御油（ごゆ）</t>
  </si>
  <si>
    <t>赤坂（あかさか）</t>
  </si>
  <si>
    <t>藤川（ふじかわ）</t>
  </si>
  <si>
    <t>岡崎（おかざき）</t>
  </si>
  <si>
    <t>池鯉鮒（ちりゅう）</t>
  </si>
  <si>
    <t>鳴海（なるみ）</t>
  </si>
  <si>
    <t>宮（みや）</t>
  </si>
  <si>
    <t>桑名（くわな）</t>
  </si>
  <si>
    <t>四日市（よっかいち）</t>
  </si>
  <si>
    <t>石薬師（いしやくし）</t>
  </si>
  <si>
    <t>庄野（しょうの）</t>
  </si>
  <si>
    <t>亀山（かめやま）</t>
  </si>
  <si>
    <t>関（せき）</t>
  </si>
  <si>
    <t>坂下（さかした）</t>
  </si>
  <si>
    <t>土山（つちやま）</t>
  </si>
  <si>
    <t>水口（みなくち）</t>
  </si>
  <si>
    <t>石部（いしべ）</t>
  </si>
  <si>
    <t>草津（くさつ）</t>
  </si>
  <si>
    <t>大津（おおつ）</t>
  </si>
  <si>
    <t>京都（きょうと）</t>
  </si>
  <si>
    <t>東海道五十三次制覇</t>
  </si>
  <si>
    <t>第1</t>
  </si>
  <si>
    <t>第2</t>
  </si>
  <si>
    <t>第3</t>
  </si>
  <si>
    <t>第4</t>
  </si>
  <si>
    <t>第5</t>
  </si>
  <si>
    <t>第6</t>
  </si>
  <si>
    <t>第7</t>
  </si>
  <si>
    <t>第8</t>
  </si>
  <si>
    <t>第9</t>
  </si>
  <si>
    <t>第10</t>
  </si>
  <si>
    <t>第11</t>
  </si>
  <si>
    <t>第12</t>
  </si>
  <si>
    <t>第13</t>
  </si>
  <si>
    <t>第14</t>
  </si>
  <si>
    <t>第15</t>
  </si>
  <si>
    <t>第16</t>
  </si>
  <si>
    <t>第17</t>
  </si>
  <si>
    <t>第18</t>
  </si>
  <si>
    <t>第19</t>
  </si>
  <si>
    <t>第20</t>
  </si>
  <si>
    <t>第21</t>
  </si>
  <si>
    <t>第22</t>
  </si>
  <si>
    <t>第23</t>
  </si>
  <si>
    <t>第24</t>
  </si>
  <si>
    <t>第25</t>
  </si>
  <si>
    <t>第26</t>
  </si>
  <si>
    <t>第27</t>
  </si>
  <si>
    <t>第28</t>
  </si>
  <si>
    <t>第29</t>
  </si>
  <si>
    <t>第30</t>
  </si>
  <si>
    <t>第31</t>
  </si>
  <si>
    <t>第32</t>
  </si>
  <si>
    <t>第33</t>
  </si>
  <si>
    <t>第34</t>
  </si>
  <si>
    <t>第35</t>
  </si>
  <si>
    <t>第36</t>
  </si>
  <si>
    <t>第37</t>
  </si>
  <si>
    <t>第38</t>
  </si>
  <si>
    <t>第39</t>
  </si>
  <si>
    <t>第42</t>
  </si>
  <si>
    <t>第43</t>
  </si>
  <si>
    <t>第44</t>
  </si>
  <si>
    <t>第45</t>
  </si>
  <si>
    <t>第46</t>
  </si>
  <si>
    <t>第47</t>
  </si>
  <si>
    <t>第48</t>
  </si>
  <si>
    <t>第49</t>
  </si>
  <si>
    <t>第50</t>
  </si>
  <si>
    <t>第51</t>
  </si>
  <si>
    <t>第52</t>
  </si>
  <si>
    <t>第53</t>
  </si>
  <si>
    <t>入力いただいた個人情報は、シャープ健康保険組合のプライバシーポリシーに基づき適正に管理し、あなたの生活習慣病予防・改善の保健指導を目的にのみ使用いたします。</t>
  </si>
  <si>
    <t>↑拡大して通過ポイントを確認ください。</t>
  </si>
  <si>
    <t>○ウォーキング記録</t>
  </si>
  <si>
    <t xml:space="preserve">　 実践できた日は  ☑  </t>
  </si>
  <si>
    <t>体重</t>
  </si>
  <si>
    <t>○体重の記録</t>
  </si>
  <si>
    <t xml:space="preserve">　 </t>
  </si>
  <si>
    <t>男性→1
女性→2</t>
  </si>
  <si>
    <t>今までの合計歩数</t>
  </si>
  <si>
    <t>実践できた日数③</t>
  </si>
  <si>
    <t>④</t>
  </si>
  <si>
    <t>⑤</t>
  </si>
  <si>
    <t>　○あなたのウォーキング10分間で</t>
  </si>
  <si>
    <t>　　消費するエネルギー</t>
  </si>
  <si>
    <t>㎏</t>
  </si>
  <si>
    <t>㎝</t>
  </si>
  <si>
    <t xml:space="preserve"> 　運 動
歩数ﾁｪｯｸ</t>
  </si>
  <si>
    <t xml:space="preserve">
禁煙</t>
  </si>
  <si>
    <t xml:space="preserve">
お酒</t>
  </si>
  <si>
    <t>　生活習慣病予防改善
メ　モ</t>
  </si>
  <si>
    <t>栄養･食生活
ﾁｪｯｸと食事ﾒﾓ</t>
  </si>
  <si>
    <t>体 重</t>
  </si>
  <si>
    <t>性 別</t>
  </si>
  <si>
    <t>腹 囲</t>
  </si>
  <si>
    <t>通過ポイント</t>
  </si>
  <si>
    <t>累計距離</t>
  </si>
  <si>
    <t>○生活習慣改善の記録</t>
  </si>
  <si>
    <t>　 １日歩数を入力</t>
  </si>
  <si>
    <r>
      <t>年</t>
    </r>
    <r>
      <rPr>
        <b/>
        <sz val="6"/>
        <rFont val="HG丸ｺﾞｼｯｸM-PRO"/>
        <family val="3"/>
      </rPr>
      <t>(西暦)</t>
    </r>
  </si>
  <si>
    <t xml:space="preserve">歩数を記録した日数①＋1万歩以上の日数②
</t>
  </si>
  <si>
    <t>第40</t>
  </si>
  <si>
    <t>第41</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</si>
</sst>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000;[&lt;=99999]000\-00;000\-0000"/>
    <numFmt numFmtId="178" formatCode="#,##0.00&quot;㎞&quot;"/>
    <numFmt numFmtId="179" formatCode="#,###&quot;歩&quot;"/>
    <numFmt numFmtId="180" formatCode="0.00_);[Red]\(0.00\)"/>
    <numFmt numFmtId="181" formatCode="#,##0.0&quot;㎞&quot;"/>
    <numFmt numFmtId="182" formatCode="#,##0&quot;才&quot;"/>
    <numFmt numFmtId="183" formatCode="#,##0&quot;kcal&quot;"/>
    <numFmt numFmtId="184" formatCode="0.000_ "/>
    <numFmt numFmtId="185" formatCode="0.00_ "/>
    <numFmt numFmtId="186" formatCode="0.0_ "/>
    <numFmt numFmtId="187" formatCode="#,##0&quot;㎏&quot;"/>
    <numFmt numFmtId="188" formatCode="0.0000000_ "/>
    <numFmt numFmtId="189" formatCode="0.000000_ "/>
    <numFmt numFmtId="190" formatCode="0.00000_ "/>
    <numFmt numFmtId="191" formatCode="0.0000_ "/>
    <numFmt numFmtId="192" formatCode="0.0%"/>
    <numFmt numFmtId="193" formatCode="0.00000000_ "/>
    <numFmt numFmtId="194" formatCode="#,##0&quot;％&quot;"/>
    <numFmt numFmtId="195" formatCode="#,##0.0&quot;％&quot;"/>
    <numFmt numFmtId="196" formatCode="&quot;約&quot;#,##0&quot;kcal&quot;"/>
    <numFmt numFmtId="197" formatCode="0.0_);[Red]\(0.0\)"/>
    <numFmt numFmtId="198" formatCode="#,##0&quot;番&quot;"/>
    <numFmt numFmtId="199" formatCode="#,##0&quot;を通過&quot;"/>
    <numFmt numFmtId="200" formatCode="&quot;約&quot;#,##0&quot;kcal/日&quot;"/>
    <numFmt numFmtId="201" formatCode="#,##0&quot;cm&quot;"/>
    <numFmt numFmtId="202" formatCode="[$-409]mmmmm\-yy;@"/>
    <numFmt numFmtId="203" formatCode="mm/dd/yy;@"/>
    <numFmt numFmtId="204" formatCode="m&quot;月&quot;d&quot;日&quot;;@"/>
    <numFmt numFmtId="205" formatCode="dd&quot;日&quot;\(aaa\)"/>
    <numFmt numFmtId="206" formatCode="dd&quot;日&quot;"/>
    <numFmt numFmtId="207" formatCode="dd"/>
    <numFmt numFmtId="208" formatCode="d&quot;日&quot;\(aaa\)"/>
    <numFmt numFmtId="209" formatCode="General&quot;月&quot;"/>
    <numFmt numFmtId="210" formatCode="General&quot;年&quot;"/>
    <numFmt numFmtId="211" formatCode="General&quot;歩&quot;"/>
    <numFmt numFmtId="212" formatCode="0_);[Red]\(0\)"/>
    <numFmt numFmtId="213" formatCode="#,##0.0&quot;㎏&quot;"/>
    <numFmt numFmtId="214" formatCode="General&quot;ポイント&quot;"/>
    <numFmt numFmtId="215" formatCode="General&quot;Ｐ&quot;"/>
  </numFmts>
  <fonts count="48">
    <font>
      <sz val="11"/>
      <name val="ＭＳ Ｐゴシック"/>
      <family val="3"/>
    </font>
    <font>
      <sz val="6"/>
      <name val="ＭＳ Ｐゴシック"/>
      <family val="3"/>
    </font>
    <font>
      <sz val="10"/>
      <name val="ＭＳ Ｐゴシック"/>
      <family val="3"/>
    </font>
    <font>
      <sz val="8"/>
      <name val="ＭＳ Ｐゴシック"/>
      <family val="3"/>
    </font>
    <font>
      <b/>
      <sz val="10"/>
      <name val="ＭＳ Ｐゴシック"/>
      <family val="3"/>
    </font>
    <font>
      <i/>
      <sz val="16"/>
      <name val="HGS創英角ﾎﾟｯﾌﾟ体"/>
      <family val="3"/>
    </font>
    <font>
      <sz val="9"/>
      <name val="ＭＳ Ｐゴシック"/>
      <family val="3"/>
    </font>
    <font>
      <u val="single"/>
      <sz val="11"/>
      <name val="ＭＳ Ｐゴシック"/>
      <family val="3"/>
    </font>
    <font>
      <sz val="9"/>
      <name val="MS UI Gothic"/>
      <family val="3"/>
    </font>
    <font>
      <b/>
      <i/>
      <sz val="20"/>
      <name val="HGP創英角ｺﾞｼｯｸUB"/>
      <family val="3"/>
    </font>
    <font>
      <b/>
      <i/>
      <sz val="16"/>
      <name val="HGP創英角ｺﾞｼｯｸUB"/>
      <family val="3"/>
    </font>
    <font>
      <sz val="8"/>
      <name val="HG丸ｺﾞｼｯｸM-PRO"/>
      <family val="3"/>
    </font>
    <font>
      <sz val="7"/>
      <name val="HG丸ｺﾞｼｯｸM-PRO"/>
      <family val="3"/>
    </font>
    <font>
      <sz val="9"/>
      <name val="HG丸ｺﾞｼｯｸM-PRO"/>
      <family val="3"/>
    </font>
    <font>
      <b/>
      <i/>
      <sz val="9"/>
      <name val="HG丸ｺﾞｼｯｸM-PRO"/>
      <family val="3"/>
    </font>
    <font>
      <sz val="11"/>
      <color indexed="10"/>
      <name val="ＭＳ Ｐゴシック"/>
      <family val="3"/>
    </font>
    <font>
      <sz val="10"/>
      <name val="HGP創英角ｺﾞｼｯｸUB"/>
      <family val="3"/>
    </font>
    <font>
      <b/>
      <i/>
      <sz val="10"/>
      <name val="HGP創英角ｺﾞｼｯｸUB"/>
      <family val="3"/>
    </font>
    <font>
      <sz val="6"/>
      <name val="HG丸ｺﾞｼｯｸM-PRO"/>
      <family val="3"/>
    </font>
    <font>
      <sz val="5"/>
      <name val="HG丸ｺﾞｼｯｸM-PRO"/>
      <family val="3"/>
    </font>
    <font>
      <sz val="11"/>
      <name val="HG丸ｺﾞｼｯｸM-PRO"/>
      <family val="3"/>
    </font>
    <font>
      <sz val="10"/>
      <name val="HG丸ｺﾞｼｯｸM-PRO"/>
      <family val="3"/>
    </font>
    <font>
      <sz val="11"/>
      <color indexed="9"/>
      <name val="HG丸ｺﾞｼｯｸM-PRO"/>
      <family val="3"/>
    </font>
    <font>
      <i/>
      <sz val="12"/>
      <name val="HG丸ｺﾞｼｯｸM-PRO"/>
      <family val="3"/>
    </font>
    <font>
      <u val="single"/>
      <sz val="11"/>
      <name val="HG丸ｺﾞｼｯｸM-PRO"/>
      <family val="3"/>
    </font>
    <font>
      <i/>
      <sz val="14"/>
      <name val="HG丸ｺﾞｼｯｸM-PRO"/>
      <family val="3"/>
    </font>
    <font>
      <i/>
      <sz val="14"/>
      <color indexed="9"/>
      <name val="HG丸ｺﾞｼｯｸM-PRO"/>
      <family val="3"/>
    </font>
    <font>
      <b/>
      <sz val="10"/>
      <name val="HG丸ｺﾞｼｯｸM-PRO"/>
      <family val="3"/>
    </font>
    <font>
      <i/>
      <sz val="16"/>
      <color indexed="9"/>
      <name val="HG丸ｺﾞｼｯｸM-PRO"/>
      <family val="3"/>
    </font>
    <font>
      <i/>
      <sz val="16"/>
      <name val="HG丸ｺﾞｼｯｸM-PRO"/>
      <family val="3"/>
    </font>
    <font>
      <b/>
      <i/>
      <sz val="12"/>
      <name val="HGP創英角ｺﾞｼｯｸUB"/>
      <family val="3"/>
    </font>
    <font>
      <sz val="6"/>
      <color indexed="8"/>
      <name val="HG丸ｺﾞｼｯｸM-PRO"/>
      <family val="3"/>
    </font>
    <font>
      <b/>
      <i/>
      <u val="single"/>
      <sz val="8"/>
      <color indexed="12"/>
      <name val="HGP創英角ｺﾞｼｯｸUB"/>
      <family val="3"/>
    </font>
    <font>
      <i/>
      <sz val="11"/>
      <color indexed="12"/>
      <name val="HGP創英角ｺﾞｼｯｸUB"/>
      <family val="3"/>
    </font>
    <font>
      <b/>
      <i/>
      <sz val="16"/>
      <color indexed="12"/>
      <name val="HGP創英角ｺﾞｼｯｸUB"/>
      <family val="3"/>
    </font>
    <font>
      <b/>
      <i/>
      <sz val="12"/>
      <color indexed="12"/>
      <name val="HGP創英角ｺﾞｼｯｸUB"/>
      <family val="3"/>
    </font>
    <font>
      <b/>
      <sz val="7"/>
      <name val="HG丸ｺﾞｼｯｸM-PRO"/>
      <family val="3"/>
    </font>
    <font>
      <b/>
      <i/>
      <sz val="10"/>
      <name val="HGS創英角ｺﾞｼｯｸUB"/>
      <family val="3"/>
    </font>
    <font>
      <sz val="11"/>
      <name val="HGP創英角ｺﾞｼｯｸUB"/>
      <family val="3"/>
    </font>
    <font>
      <sz val="9"/>
      <color indexed="10"/>
      <name val="HGP創英角ｺﾞｼｯｸUB"/>
      <family val="3"/>
    </font>
    <font>
      <sz val="9"/>
      <name val="HGP創英角ｺﾞｼｯｸUB"/>
      <family val="3"/>
    </font>
    <font>
      <i/>
      <sz val="9"/>
      <color indexed="12"/>
      <name val="HGP創英角ｺﾞｼｯｸUB"/>
      <family val="3"/>
    </font>
    <font>
      <i/>
      <sz val="9"/>
      <name val="HGP創英角ｺﾞｼｯｸUB"/>
      <family val="3"/>
    </font>
    <font>
      <sz val="6"/>
      <color indexed="10"/>
      <name val="HG丸ｺﾞｼｯｸM-PRO"/>
      <family val="3"/>
    </font>
    <font>
      <sz val="5"/>
      <color indexed="10"/>
      <name val="HG丸ｺﾞｼｯｸM-PRO"/>
      <family val="3"/>
    </font>
    <font>
      <b/>
      <sz val="6"/>
      <name val="HG丸ｺﾞｼｯｸM-PRO"/>
      <family val="3"/>
    </font>
    <font>
      <sz val="8"/>
      <name val="HGPｺﾞｼｯｸE"/>
      <family val="3"/>
    </font>
    <font>
      <b/>
      <sz val="8"/>
      <name val="ＭＳ Ｐゴシック"/>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42">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style="hair"/>
    </border>
    <border>
      <left>
        <color indexed="63"/>
      </left>
      <right>
        <color indexed="63"/>
      </right>
      <top>
        <color indexed="63"/>
      </top>
      <bottom style="thin"/>
    </border>
    <border>
      <left style="thin"/>
      <right style="thin"/>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color indexed="63"/>
      </right>
      <top style="hair"/>
      <bottom>
        <color indexed="63"/>
      </bottom>
    </border>
    <border>
      <left style="hair"/>
      <right style="hair"/>
      <top style="hair"/>
      <bottom style="thin"/>
    </border>
    <border>
      <left>
        <color indexed="63"/>
      </left>
      <right>
        <color indexed="63"/>
      </right>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thin"/>
    </border>
    <border>
      <left>
        <color indexed="63"/>
      </left>
      <right>
        <color indexed="63"/>
      </right>
      <top style="thin"/>
      <bottom style="hair"/>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color indexed="63"/>
      </left>
      <right style="thin"/>
      <top style="hair"/>
      <bottom style="thin"/>
    </border>
    <border>
      <left style="hair"/>
      <right>
        <color indexed="63"/>
      </right>
      <top style="hair"/>
      <bottom style="thin"/>
    </border>
    <border>
      <left style="thin"/>
      <right>
        <color indexed="63"/>
      </right>
      <top style="hair"/>
      <bottom>
        <color indexed="63"/>
      </bottom>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2" borderId="0" xfId="0" applyFont="1" applyFill="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protection locked="0"/>
    </xf>
    <xf numFmtId="0" fontId="13" fillId="0" borderId="0" xfId="0" applyFont="1" applyFill="1" applyAlignment="1">
      <alignment vertical="center"/>
    </xf>
    <xf numFmtId="0" fontId="0" fillId="0" borderId="0" xfId="0" applyFont="1" applyFill="1" applyAlignment="1">
      <alignment vertical="center"/>
    </xf>
    <xf numFmtId="0" fontId="11" fillId="0" borderId="0" xfId="0" applyFont="1" applyAlignment="1">
      <alignment horizontal="left" vertical="center"/>
    </xf>
    <xf numFmtId="0" fontId="12" fillId="0" borderId="2" xfId="0" applyFont="1" applyBorder="1" applyAlignment="1">
      <alignment vertical="center"/>
    </xf>
    <xf numFmtId="0" fontId="0" fillId="0" borderId="3" xfId="0" applyFont="1" applyBorder="1" applyAlignment="1">
      <alignment horizontal="center" vertical="center"/>
    </xf>
    <xf numFmtId="0" fontId="12" fillId="0" borderId="4" xfId="0" applyFont="1" applyBorder="1" applyAlignment="1">
      <alignment vertical="center"/>
    </xf>
    <xf numFmtId="0" fontId="11" fillId="0" borderId="0" xfId="0" applyFont="1" applyBorder="1" applyAlignment="1">
      <alignment horizontal="right" vertical="center"/>
    </xf>
    <xf numFmtId="0" fontId="20" fillId="0" borderId="0" xfId="0" applyFont="1" applyAlignment="1">
      <alignment vertical="center"/>
    </xf>
    <xf numFmtId="0" fontId="11" fillId="2" borderId="0" xfId="0" applyFont="1" applyFill="1" applyBorder="1" applyAlignment="1">
      <alignment horizontal="right" vertical="center"/>
    </xf>
    <xf numFmtId="0" fontId="11" fillId="2" borderId="0" xfId="0" applyFont="1" applyFill="1" applyAlignment="1">
      <alignment vertical="center"/>
    </xf>
    <xf numFmtId="213" fontId="32" fillId="2" borderId="3" xfId="0" applyNumberFormat="1" applyFont="1" applyFill="1" applyBorder="1" applyAlignment="1">
      <alignment horizontal="right" vertical="center"/>
    </xf>
    <xf numFmtId="186" fontId="32" fillId="2" borderId="0" xfId="0" applyNumberFormat="1" applyFont="1" applyFill="1" applyBorder="1" applyAlignment="1">
      <alignment horizontal="right" vertical="center"/>
    </xf>
    <xf numFmtId="196" fontId="32" fillId="2" borderId="0" xfId="0" applyNumberFormat="1" applyFont="1" applyFill="1" applyBorder="1" applyAlignment="1">
      <alignment horizontal="right" vertical="center"/>
    </xf>
    <xf numFmtId="201" fontId="32" fillId="2" borderId="0" xfId="0" applyNumberFormat="1" applyFont="1" applyFill="1" applyBorder="1" applyAlignment="1">
      <alignment horizontal="right" vertical="center"/>
    </xf>
    <xf numFmtId="210" fontId="16" fillId="2" borderId="0" xfId="0" applyNumberFormat="1" applyFont="1" applyFill="1" applyBorder="1" applyAlignment="1" applyProtection="1">
      <alignment vertical="center" wrapText="1"/>
      <protection locked="0"/>
    </xf>
    <xf numFmtId="0" fontId="0" fillId="0" borderId="1" xfId="0" applyFont="1" applyBorder="1" applyAlignment="1">
      <alignment vertical="center"/>
    </xf>
    <xf numFmtId="0" fontId="0" fillId="0" borderId="1" xfId="0" applyFont="1" applyBorder="1" applyAlignment="1">
      <alignment horizontal="center" vertical="center"/>
    </xf>
    <xf numFmtId="0" fontId="0" fillId="2" borderId="0" xfId="0" applyFont="1" applyFill="1" applyBorder="1" applyAlignment="1" applyProtection="1">
      <alignment vertical="center"/>
      <protection/>
    </xf>
    <xf numFmtId="0" fontId="0" fillId="2" borderId="5" xfId="0" applyFont="1" applyFill="1" applyBorder="1" applyAlignment="1" applyProtection="1">
      <alignment vertical="center"/>
      <protection/>
    </xf>
    <xf numFmtId="0" fontId="0" fillId="2" borderId="6" xfId="0" applyFont="1" applyFill="1" applyBorder="1" applyAlignment="1" applyProtection="1">
      <alignment vertical="center"/>
      <protection/>
    </xf>
    <xf numFmtId="0" fontId="0" fillId="2" borderId="7" xfId="0" applyFont="1" applyFill="1" applyBorder="1" applyAlignment="1" applyProtection="1">
      <alignment vertical="center"/>
      <protection/>
    </xf>
    <xf numFmtId="0" fontId="13" fillId="0" borderId="0" xfId="0" applyFont="1" applyAlignment="1" applyProtection="1">
      <alignment vertical="center"/>
      <protection/>
    </xf>
    <xf numFmtId="0" fontId="0" fillId="0" borderId="0" xfId="0" applyFont="1" applyAlignment="1" applyProtection="1">
      <alignment horizontal="right" vertical="center"/>
      <protection/>
    </xf>
    <xf numFmtId="0" fontId="13" fillId="0" borderId="0" xfId="0" applyFont="1" applyAlignment="1" applyProtection="1">
      <alignment horizontal="right" vertical="center"/>
      <protection/>
    </xf>
    <xf numFmtId="0" fontId="2"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0" fillId="0" borderId="0" xfId="0" applyFont="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20" fillId="0" borderId="0" xfId="0" applyFont="1" applyAlignment="1" applyProtection="1">
      <alignment vertical="center"/>
      <protection/>
    </xf>
    <xf numFmtId="0" fontId="20" fillId="0" borderId="0" xfId="0" applyFont="1" applyAlignment="1" applyProtection="1">
      <alignment horizontal="center" vertical="center"/>
      <protection/>
    </xf>
    <xf numFmtId="210" fontId="10" fillId="0" borderId="0" xfId="0" applyNumberFormat="1" applyFont="1" applyFill="1" applyAlignment="1" applyProtection="1">
      <alignment horizontal="center" vertical="center"/>
      <protection/>
    </xf>
    <xf numFmtId="0" fontId="24" fillId="0" borderId="0" xfId="0" applyFont="1" applyAlignment="1" applyProtection="1">
      <alignment vertical="center"/>
      <protection/>
    </xf>
    <xf numFmtId="0" fontId="13" fillId="2" borderId="0" xfId="0" applyFont="1" applyFill="1" applyAlignment="1" applyProtection="1">
      <alignment vertical="center"/>
      <protection/>
    </xf>
    <xf numFmtId="0" fontId="13" fillId="0" borderId="0" xfId="0" applyFont="1" applyFill="1" applyAlignment="1" applyProtection="1">
      <alignment vertical="center"/>
      <protection/>
    </xf>
    <xf numFmtId="0" fontId="0" fillId="2"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12" fillId="0" borderId="4"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33" fillId="0" borderId="0" xfId="0" applyFont="1" applyBorder="1" applyAlignment="1" applyProtection="1">
      <alignment vertical="center"/>
      <protection/>
    </xf>
    <xf numFmtId="0" fontId="36" fillId="0" borderId="0" xfId="0" applyFont="1" applyAlignment="1" applyProtection="1">
      <alignment vertical="top"/>
      <protection/>
    </xf>
    <xf numFmtId="0" fontId="11" fillId="0" borderId="0" xfId="0" applyFont="1" applyFill="1" applyBorder="1" applyAlignment="1" applyProtection="1">
      <alignment vertical="center"/>
      <protection/>
    </xf>
    <xf numFmtId="199" fontId="34" fillId="0" borderId="0" xfId="0" applyNumberFormat="1" applyFont="1" applyAlignment="1" applyProtection="1">
      <alignment/>
      <protection/>
    </xf>
    <xf numFmtId="0" fontId="20" fillId="0" borderId="0" xfId="0" applyFont="1" applyAlignment="1" applyProtection="1">
      <alignment horizontal="left" vertical="center"/>
      <protection/>
    </xf>
    <xf numFmtId="0" fontId="21" fillId="0" borderId="0" xfId="0" applyFont="1" applyAlignment="1" applyProtection="1">
      <alignment vertical="center"/>
      <protection/>
    </xf>
    <xf numFmtId="0" fontId="20" fillId="2" borderId="0" xfId="0" applyFont="1" applyFill="1" applyAlignment="1" applyProtection="1">
      <alignment vertical="center"/>
      <protection/>
    </xf>
    <xf numFmtId="0" fontId="20" fillId="0" borderId="0" xfId="0" applyFont="1" applyFill="1" applyAlignment="1" applyProtection="1">
      <alignment vertical="center"/>
      <protection/>
    </xf>
    <xf numFmtId="0" fontId="20" fillId="0" borderId="0" xfId="0" applyFont="1" applyBorder="1" applyAlignment="1" applyProtection="1">
      <alignment horizontal="center" vertical="center"/>
      <protection/>
    </xf>
    <xf numFmtId="0" fontId="13" fillId="2" borderId="0" xfId="0" applyFont="1" applyFill="1" applyBorder="1" applyAlignment="1" applyProtection="1">
      <alignment horizontal="center" vertical="center"/>
      <protection/>
    </xf>
    <xf numFmtId="0" fontId="20" fillId="0" borderId="0" xfId="0" applyFont="1" applyBorder="1" applyAlignment="1" applyProtection="1">
      <alignment vertical="center"/>
      <protection/>
    </xf>
    <xf numFmtId="0" fontId="12" fillId="0" borderId="0" xfId="0" applyFont="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2"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3" fillId="0" borderId="0" xfId="0" applyFont="1" applyAlignment="1" applyProtection="1">
      <alignment horizontal="center"/>
      <protection/>
    </xf>
    <xf numFmtId="0" fontId="23"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0" fontId="20" fillId="0" borderId="0" xfId="0" applyFont="1" applyAlignment="1" applyProtection="1">
      <alignment vertical="center"/>
      <protection/>
    </xf>
    <xf numFmtId="179" fontId="13" fillId="0" borderId="0" xfId="0" applyNumberFormat="1" applyFont="1" applyAlignment="1" applyProtection="1">
      <alignment/>
      <protection/>
    </xf>
    <xf numFmtId="208" fontId="20" fillId="0" borderId="0" xfId="0" applyNumberFormat="1" applyFont="1" applyAlignment="1" applyProtection="1">
      <alignment vertical="center"/>
      <protection/>
    </xf>
    <xf numFmtId="0" fontId="20" fillId="2" borderId="7"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NumberFormat="1" applyFont="1" applyFill="1" applyAlignment="1" applyProtection="1">
      <alignment vertical="center"/>
      <protection/>
    </xf>
    <xf numFmtId="0" fontId="20" fillId="2" borderId="6" xfId="0" applyFont="1" applyFill="1" applyBorder="1" applyAlignment="1" applyProtection="1">
      <alignment vertical="center" wrapText="1"/>
      <protection/>
    </xf>
    <xf numFmtId="0" fontId="35" fillId="2" borderId="0" xfId="0" applyNumberFormat="1" applyFont="1" applyFill="1" applyBorder="1" applyAlignment="1" applyProtection="1">
      <alignment horizontal="center" vertical="center"/>
      <protection/>
    </xf>
    <xf numFmtId="0" fontId="30" fillId="0" borderId="0" xfId="0" applyFont="1" applyFill="1" applyAlignment="1" applyProtection="1">
      <alignment vertical="center"/>
      <protection/>
    </xf>
    <xf numFmtId="179" fontId="21" fillId="0" borderId="0" xfId="0" applyNumberFormat="1" applyFont="1" applyAlignment="1" applyProtection="1">
      <alignment vertical="center" wrapText="1"/>
      <protection/>
    </xf>
    <xf numFmtId="0" fontId="20" fillId="2" borderId="6" xfId="0" applyFont="1" applyFill="1" applyBorder="1" applyAlignment="1" applyProtection="1">
      <alignment vertical="center"/>
      <protection/>
    </xf>
    <xf numFmtId="0" fontId="25" fillId="0" borderId="0" xfId="0" applyNumberFormat="1" applyFont="1" applyFill="1" applyBorder="1" applyAlignment="1" applyProtection="1">
      <alignment vertical="center"/>
      <protection/>
    </xf>
    <xf numFmtId="0" fontId="25" fillId="2" borderId="0" xfId="0"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2" borderId="0" xfId="0" applyFont="1" applyFill="1" applyBorder="1" applyAlignment="1" applyProtection="1">
      <alignment vertical="center"/>
      <protection/>
    </xf>
    <xf numFmtId="179" fontId="27" fillId="0" borderId="0" xfId="0" applyNumberFormat="1" applyFont="1" applyAlignment="1" applyProtection="1">
      <alignment horizontal="center" vertical="center"/>
      <protection/>
    </xf>
    <xf numFmtId="0" fontId="11" fillId="0" borderId="0" xfId="0" applyFont="1" applyFill="1" applyAlignment="1" applyProtection="1">
      <alignment horizontal="left"/>
      <protection/>
    </xf>
    <xf numFmtId="0" fontId="20" fillId="0" borderId="0" xfId="0" applyFont="1" applyFill="1" applyAlignment="1" applyProtection="1">
      <alignment horizontal="center"/>
      <protection/>
    </xf>
    <xf numFmtId="0" fontId="20" fillId="2" borderId="0" xfId="0" applyFont="1" applyFill="1" applyAlignment="1" applyProtection="1">
      <alignment horizontal="center"/>
      <protection/>
    </xf>
    <xf numFmtId="0" fontId="20" fillId="0" borderId="0" xfId="0" applyFont="1" applyFill="1" applyAlignment="1" applyProtection="1">
      <alignment horizontal="center" vertical="center"/>
      <protection/>
    </xf>
    <xf numFmtId="179" fontId="21" fillId="0" borderId="0" xfId="0" applyNumberFormat="1" applyFont="1" applyAlignment="1" applyProtection="1">
      <alignment vertical="center"/>
      <protection/>
    </xf>
    <xf numFmtId="179" fontId="27" fillId="0" borderId="0" xfId="0" applyNumberFormat="1" applyFont="1" applyAlignment="1" applyProtection="1">
      <alignment vertical="center"/>
      <protection/>
    </xf>
    <xf numFmtId="215" fontId="35" fillId="2" borderId="0" xfId="0" applyNumberFormat="1" applyFont="1" applyFill="1" applyBorder="1" applyAlignment="1" applyProtection="1">
      <alignment horizontal="center" vertical="center"/>
      <protection/>
    </xf>
    <xf numFmtId="179" fontId="27" fillId="0" borderId="0" xfId="0" applyNumberFormat="1" applyFont="1" applyAlignment="1" applyProtection="1">
      <alignment horizontal="left" vertical="center"/>
      <protection/>
    </xf>
    <xf numFmtId="179" fontId="28" fillId="0" borderId="0" xfId="0" applyNumberFormat="1"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2" borderId="0" xfId="0" applyFont="1" applyFill="1" applyBorder="1" applyAlignment="1" applyProtection="1">
      <alignment horizontal="center" vertical="center"/>
      <protection/>
    </xf>
    <xf numFmtId="179" fontId="35" fillId="2" borderId="0" xfId="0" applyNumberFormat="1" applyFont="1" applyFill="1" applyBorder="1" applyAlignment="1" applyProtection="1">
      <alignment horizontal="center" vertical="center"/>
      <protection/>
    </xf>
    <xf numFmtId="0" fontId="29" fillId="0" borderId="0" xfId="0" applyFont="1" applyBorder="1" applyAlignment="1" applyProtection="1">
      <alignment vertical="center"/>
      <protection/>
    </xf>
    <xf numFmtId="0" fontId="29" fillId="2" borderId="0" xfId="0" applyFont="1" applyFill="1" applyBorder="1" applyAlignment="1" applyProtection="1">
      <alignment vertical="center"/>
      <protection/>
    </xf>
    <xf numFmtId="0" fontId="35" fillId="2"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179" fontId="4" fillId="0" borderId="0" xfId="0" applyNumberFormat="1" applyFont="1" applyAlignment="1" applyProtection="1">
      <alignment horizontal="left" vertical="center"/>
      <protection/>
    </xf>
    <xf numFmtId="197" fontId="2" fillId="0" borderId="0" xfId="0" applyNumberFormat="1" applyFont="1" applyAlignment="1" applyProtection="1">
      <alignment vertical="center"/>
      <protection/>
    </xf>
    <xf numFmtId="212" fontId="0" fillId="2" borderId="0" xfId="0" applyNumberFormat="1" applyFont="1" applyFill="1" applyAlignment="1" applyProtection="1">
      <alignment vertical="center"/>
      <protection/>
    </xf>
    <xf numFmtId="0" fontId="7" fillId="0" borderId="0" xfId="0" applyFont="1" applyAlignment="1" applyProtection="1">
      <alignment vertical="center"/>
      <protection/>
    </xf>
    <xf numFmtId="0" fontId="38" fillId="0" borderId="0" xfId="0" applyFont="1" applyAlignment="1" applyProtection="1">
      <alignment horizontal="left"/>
      <protection/>
    </xf>
    <xf numFmtId="0" fontId="38" fillId="0" borderId="0" xfId="0" applyFont="1" applyAlignment="1" applyProtection="1">
      <alignment horizontal="right"/>
      <protection/>
    </xf>
    <xf numFmtId="0" fontId="38" fillId="0" borderId="0" xfId="0" applyFont="1" applyAlignment="1" applyProtection="1">
      <alignment/>
      <protection/>
    </xf>
    <xf numFmtId="0" fontId="38" fillId="2" borderId="0" xfId="0" applyFont="1" applyFill="1" applyAlignment="1" applyProtection="1">
      <alignment/>
      <protection/>
    </xf>
    <xf numFmtId="0" fontId="38" fillId="0" borderId="0" xfId="0" applyFont="1" applyFill="1" applyAlignment="1" applyProtection="1">
      <alignment/>
      <protection/>
    </xf>
    <xf numFmtId="0" fontId="38" fillId="0" borderId="0" xfId="0" applyFont="1" applyAlignment="1" applyProtection="1">
      <alignment horizontal="left" vertical="top"/>
      <protection/>
    </xf>
    <xf numFmtId="0" fontId="38" fillId="0" borderId="0" xfId="0" applyFont="1" applyAlignment="1" applyProtection="1">
      <alignment horizontal="right" vertical="top"/>
      <protection/>
    </xf>
    <xf numFmtId="0" fontId="38" fillId="0" borderId="0" xfId="0" applyFont="1" applyAlignment="1" applyProtection="1">
      <alignment vertical="top"/>
      <protection/>
    </xf>
    <xf numFmtId="0" fontId="38" fillId="2" borderId="0" xfId="0" applyFont="1" applyFill="1" applyAlignment="1" applyProtection="1">
      <alignment vertical="top"/>
      <protection/>
    </xf>
    <xf numFmtId="0" fontId="38" fillId="0" borderId="0" xfId="0" applyFont="1" applyFill="1" applyAlignment="1" applyProtection="1">
      <alignment vertical="top"/>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2" borderId="10" xfId="0" applyFont="1" applyFill="1" applyBorder="1" applyAlignment="1" applyProtection="1">
      <alignment vertical="center"/>
      <protection/>
    </xf>
    <xf numFmtId="0" fontId="20" fillId="0" borderId="2" xfId="0" applyFont="1" applyBorder="1" applyAlignment="1" applyProtection="1">
      <alignment vertical="center"/>
      <protection/>
    </xf>
    <xf numFmtId="0" fontId="13" fillId="2" borderId="3" xfId="0" applyFont="1" applyFill="1" applyBorder="1" applyAlignment="1" applyProtection="1">
      <alignment vertical="center"/>
      <protection/>
    </xf>
    <xf numFmtId="0" fontId="13" fillId="2" borderId="11" xfId="0" applyFont="1" applyFill="1" applyBorder="1" applyAlignment="1" applyProtection="1">
      <alignment vertical="center"/>
      <protection/>
    </xf>
    <xf numFmtId="0" fontId="13" fillId="2" borderId="11" xfId="0" applyFont="1" applyFill="1" applyBorder="1" applyAlignment="1" applyProtection="1">
      <alignment horizontal="center" vertical="center"/>
      <protection/>
    </xf>
    <xf numFmtId="0" fontId="13" fillId="2" borderId="4"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12"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208" fontId="16" fillId="0" borderId="12" xfId="0" applyNumberFormat="1" applyFont="1" applyBorder="1" applyAlignment="1">
      <alignment horizontal="center" vertical="center"/>
    </xf>
    <xf numFmtId="0" fontId="13" fillId="2" borderId="0" xfId="0" applyFont="1" applyFill="1" applyBorder="1" applyAlignment="1">
      <alignment vertical="center"/>
    </xf>
    <xf numFmtId="212" fontId="14" fillId="3" borderId="0" xfId="0" applyNumberFormat="1" applyFont="1" applyFill="1" applyBorder="1" applyAlignment="1">
      <alignment vertical="center"/>
    </xf>
    <xf numFmtId="0" fontId="11" fillId="0" borderId="0" xfId="0" applyFont="1" applyFill="1" applyBorder="1" applyAlignment="1">
      <alignment horizontal="left" vertical="center"/>
    </xf>
    <xf numFmtId="0" fontId="11" fillId="2" borderId="0" xfId="0" applyFont="1" applyFill="1" applyBorder="1" applyAlignment="1">
      <alignment horizontal="center" vertical="center"/>
    </xf>
    <xf numFmtId="0" fontId="0" fillId="0" borderId="0" xfId="0" applyFont="1" applyBorder="1" applyAlignment="1" applyProtection="1">
      <alignment vertical="center"/>
      <protection/>
    </xf>
    <xf numFmtId="0" fontId="17" fillId="3" borderId="11"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9" fillId="0" borderId="0" xfId="0" applyFont="1" applyFill="1" applyBorder="1" applyAlignment="1">
      <alignment vertical="center" wrapText="1"/>
    </xf>
    <xf numFmtId="0" fontId="12" fillId="0" borderId="3" xfId="0" applyFont="1" applyBorder="1" applyAlignment="1">
      <alignment vertical="center"/>
    </xf>
    <xf numFmtId="0" fontId="12" fillId="0" borderId="0" xfId="0"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lignment vertical="center"/>
    </xf>
    <xf numFmtId="0" fontId="35" fillId="0" borderId="1" xfId="0" applyFont="1" applyFill="1" applyBorder="1" applyAlignment="1" applyProtection="1">
      <alignment horizontal="center" vertical="center"/>
      <protection/>
    </xf>
    <xf numFmtId="0" fontId="35" fillId="0" borderId="1" xfId="0" applyFont="1" applyFill="1" applyBorder="1" applyAlignment="1" applyProtection="1">
      <alignment vertical="center"/>
      <protection/>
    </xf>
    <xf numFmtId="0" fontId="35" fillId="0" borderId="12" xfId="0" applyFont="1" applyFill="1" applyBorder="1" applyAlignment="1" applyProtection="1">
      <alignment vertical="center"/>
      <protection/>
    </xf>
    <xf numFmtId="181" fontId="41" fillId="0" borderId="13" xfId="0" applyNumberFormat="1" applyFont="1" applyBorder="1" applyAlignment="1">
      <alignment vertical="center" shrinkToFit="1"/>
    </xf>
    <xf numFmtId="0" fontId="6" fillId="2" borderId="0" xfId="0" applyFont="1" applyFill="1" applyBorder="1" applyAlignment="1" applyProtection="1">
      <alignment vertical="center"/>
      <protection/>
    </xf>
    <xf numFmtId="181" fontId="41" fillId="2" borderId="0" xfId="0" applyNumberFormat="1" applyFont="1" applyFill="1" applyBorder="1" applyAlignment="1">
      <alignment vertical="center"/>
    </xf>
    <xf numFmtId="0" fontId="41" fillId="2" borderId="0" xfId="0" applyFont="1" applyFill="1" applyBorder="1" applyAlignment="1" applyProtection="1">
      <alignment vertical="center"/>
      <protection locked="0"/>
    </xf>
    <xf numFmtId="0" fontId="41" fillId="2" borderId="0" xfId="0" applyFont="1" applyFill="1" applyBorder="1" applyAlignment="1">
      <alignment horizontal="left" vertical="center"/>
    </xf>
    <xf numFmtId="0" fontId="13" fillId="0" borderId="0" xfId="0" applyFont="1" applyBorder="1" applyAlignment="1">
      <alignment vertical="center"/>
    </xf>
    <xf numFmtId="0" fontId="13" fillId="2" borderId="5" xfId="0" applyFont="1" applyFill="1" applyBorder="1" applyAlignment="1">
      <alignment vertical="center"/>
    </xf>
    <xf numFmtId="0" fontId="13" fillId="2" borderId="14" xfId="0" applyFont="1" applyFill="1" applyBorder="1" applyAlignment="1">
      <alignment vertical="center"/>
    </xf>
    <xf numFmtId="181" fontId="41" fillId="0" borderId="5" xfId="0" applyNumberFormat="1" applyFont="1" applyBorder="1" applyAlignment="1">
      <alignment vertical="center" shrinkToFit="1"/>
    </xf>
    <xf numFmtId="0" fontId="6" fillId="2" borderId="15"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41" fillId="2" borderId="5" xfId="0" applyFont="1" applyFill="1" applyBorder="1" applyAlignment="1">
      <alignment vertical="center"/>
    </xf>
    <xf numFmtId="0" fontId="41" fillId="2" borderId="5" xfId="0" applyFont="1" applyFill="1" applyBorder="1" applyAlignment="1" applyProtection="1">
      <alignment vertical="center"/>
      <protection locked="0"/>
    </xf>
    <xf numFmtId="0" fontId="13" fillId="3" borderId="16" xfId="0" applyFont="1" applyFill="1" applyBorder="1" applyAlignment="1" applyProtection="1">
      <alignment horizontal="center" vertical="center"/>
      <protection locked="0"/>
    </xf>
    <xf numFmtId="0" fontId="41" fillId="2" borderId="17" xfId="0" applyFont="1" applyFill="1" applyBorder="1" applyAlignment="1">
      <alignment vertical="center"/>
    </xf>
    <xf numFmtId="0" fontId="41" fillId="2" borderId="17" xfId="0" applyFont="1" applyFill="1" applyBorder="1" applyAlignment="1" applyProtection="1">
      <alignment vertical="center"/>
      <protection locked="0"/>
    </xf>
    <xf numFmtId="0" fontId="6" fillId="2" borderId="6" xfId="0" applyFont="1" applyFill="1" applyBorder="1" applyAlignment="1" applyProtection="1">
      <alignment vertical="center"/>
      <protection/>
    </xf>
    <xf numFmtId="0" fontId="41" fillId="2" borderId="6" xfId="0" applyFont="1" applyFill="1" applyBorder="1" applyAlignment="1">
      <alignment vertical="center"/>
    </xf>
    <xf numFmtId="0" fontId="41" fillId="2" borderId="6" xfId="0" applyFont="1" applyFill="1" applyBorder="1" applyAlignment="1" applyProtection="1">
      <alignment vertical="center"/>
      <protection locked="0"/>
    </xf>
    <xf numFmtId="0" fontId="6" fillId="2" borderId="7" xfId="0" applyFont="1" applyFill="1" applyBorder="1" applyAlignment="1" applyProtection="1">
      <alignment vertical="center"/>
      <protection/>
    </xf>
    <xf numFmtId="0" fontId="41" fillId="2" borderId="7" xfId="0" applyFont="1" applyFill="1" applyBorder="1" applyAlignment="1">
      <alignment vertical="center"/>
    </xf>
    <xf numFmtId="0" fontId="41" fillId="2" borderId="7" xfId="0" applyFont="1" applyFill="1" applyBorder="1" applyAlignment="1" applyProtection="1">
      <alignment vertical="center"/>
      <protection locked="0"/>
    </xf>
    <xf numFmtId="0" fontId="41" fillId="2" borderId="4" xfId="0" applyFont="1" applyFill="1" applyBorder="1" applyAlignment="1">
      <alignment horizontal="left" vertical="center"/>
    </xf>
    <xf numFmtId="0" fontId="13" fillId="0" borderId="7" xfId="0" applyFont="1" applyBorder="1" applyAlignment="1">
      <alignment vertical="center"/>
    </xf>
    <xf numFmtId="0" fontId="13" fillId="2" borderId="11" xfId="0" applyFont="1" applyFill="1" applyBorder="1" applyAlignment="1">
      <alignment vertical="center"/>
    </xf>
    <xf numFmtId="181" fontId="41" fillId="0" borderId="18" xfId="0" applyNumberFormat="1" applyFont="1" applyBorder="1" applyAlignment="1">
      <alignment vertical="center" shrinkToFit="1"/>
    </xf>
    <xf numFmtId="0" fontId="6" fillId="2" borderId="19" xfId="0" applyFont="1" applyFill="1" applyBorder="1" applyAlignment="1" applyProtection="1">
      <alignment vertical="center"/>
      <protection/>
    </xf>
    <xf numFmtId="0" fontId="6" fillId="2" borderId="11" xfId="0" applyFont="1" applyFill="1" applyBorder="1" applyAlignment="1" applyProtection="1">
      <alignment vertical="center"/>
      <protection/>
    </xf>
    <xf numFmtId="0" fontId="6" fillId="2" borderId="18" xfId="0" applyFont="1" applyFill="1" applyBorder="1" applyAlignment="1" applyProtection="1">
      <alignment vertical="center"/>
      <protection/>
    </xf>
    <xf numFmtId="0" fontId="41" fillId="2" borderId="11" xfId="0" applyFont="1" applyFill="1" applyBorder="1" applyAlignment="1">
      <alignment vertical="center"/>
    </xf>
    <xf numFmtId="0" fontId="41" fillId="2" borderId="11" xfId="0" applyFont="1" applyFill="1" applyBorder="1" applyAlignment="1" applyProtection="1">
      <alignment vertical="center"/>
      <protection locked="0"/>
    </xf>
    <xf numFmtId="208" fontId="40" fillId="0" borderId="16" xfId="0" applyNumberFormat="1" applyFont="1" applyBorder="1" applyAlignment="1">
      <alignment horizontal="center" vertical="center"/>
    </xf>
    <xf numFmtId="208" fontId="40" fillId="0" borderId="20" xfId="0" applyNumberFormat="1" applyFont="1" applyBorder="1" applyAlignment="1">
      <alignment horizontal="center" vertical="center"/>
    </xf>
    <xf numFmtId="208" fontId="40" fillId="0" borderId="21" xfId="0" applyNumberFormat="1" applyFont="1" applyBorder="1" applyAlignment="1">
      <alignment horizontal="center" vertical="center"/>
    </xf>
    <xf numFmtId="0" fontId="13" fillId="0" borderId="0" xfId="0" applyFont="1" applyFill="1" applyAlignment="1" applyProtection="1">
      <alignment/>
      <protection/>
    </xf>
    <xf numFmtId="0" fontId="34" fillId="0" borderId="3" xfId="0" applyFont="1" applyBorder="1" applyAlignment="1" applyProtection="1">
      <alignment/>
      <protection/>
    </xf>
    <xf numFmtId="0" fontId="34" fillId="0" borderId="0" xfId="0" applyNumberFormat="1" applyFont="1" applyAlignment="1" applyProtection="1">
      <alignment/>
      <protection/>
    </xf>
    <xf numFmtId="200" fontId="32" fillId="0" borderId="0" xfId="0" applyNumberFormat="1" applyFont="1" applyBorder="1" applyAlignment="1" applyProtection="1">
      <alignment horizontal="center" vertical="center"/>
      <protection/>
    </xf>
    <xf numFmtId="213" fontId="32" fillId="0" borderId="3" xfId="0" applyNumberFormat="1" applyFont="1" applyBorder="1" applyAlignment="1">
      <alignment vertical="center"/>
    </xf>
    <xf numFmtId="186" fontId="32" fillId="0" borderId="0" xfId="0" applyNumberFormat="1" applyFont="1" applyBorder="1" applyAlignment="1">
      <alignment vertical="center"/>
    </xf>
    <xf numFmtId="200" fontId="32" fillId="0" borderId="0" xfId="0" applyNumberFormat="1" applyFont="1" applyBorder="1" applyAlignment="1" applyProtection="1">
      <alignment vertical="center"/>
      <protection/>
    </xf>
    <xf numFmtId="213" fontId="32" fillId="0" borderId="3" xfId="0" applyNumberFormat="1" applyFont="1" applyBorder="1" applyAlignment="1">
      <alignment horizontal="center" vertical="center"/>
    </xf>
    <xf numFmtId="186" fontId="32" fillId="0" borderId="0" xfId="0" applyNumberFormat="1" applyFont="1" applyBorder="1" applyAlignment="1">
      <alignment horizontal="center" vertical="center"/>
    </xf>
    <xf numFmtId="196" fontId="32" fillId="0" borderId="0" xfId="0" applyNumberFormat="1" applyFont="1" applyBorder="1" applyAlignment="1">
      <alignment horizontal="center" vertical="center"/>
    </xf>
    <xf numFmtId="201" fontId="32" fillId="0" borderId="0" xfId="0" applyNumberFormat="1" applyFont="1" applyBorder="1" applyAlignment="1">
      <alignment horizontal="center" vertical="center"/>
    </xf>
    <xf numFmtId="0" fontId="40" fillId="0" borderId="0" xfId="0" applyFont="1" applyAlignment="1" applyProtection="1">
      <alignment/>
      <protection/>
    </xf>
    <xf numFmtId="0" fontId="40" fillId="0" borderId="0" xfId="0" applyFont="1" applyAlignment="1" applyProtection="1">
      <alignment vertical="top"/>
      <protection/>
    </xf>
    <xf numFmtId="0" fontId="43" fillId="0" borderId="0" xfId="0" applyFont="1" applyFill="1" applyBorder="1" applyAlignment="1" applyProtection="1">
      <alignment horizontal="left"/>
      <protection/>
    </xf>
    <xf numFmtId="0" fontId="17" fillId="3" borderId="22" xfId="0" applyNumberFormat="1" applyFont="1" applyFill="1" applyBorder="1" applyAlignment="1" applyProtection="1">
      <alignment horizontal="right" vertical="center"/>
      <protection locked="0"/>
    </xf>
    <xf numFmtId="0" fontId="13" fillId="0" borderId="11" xfId="0" applyFont="1" applyFill="1" applyBorder="1" applyAlignment="1" applyProtection="1">
      <alignment/>
      <protection/>
    </xf>
    <xf numFmtId="0" fontId="13" fillId="3" borderId="21" xfId="0" applyFont="1" applyFill="1" applyBorder="1" applyAlignment="1" applyProtection="1">
      <alignment horizontal="center" vertical="center"/>
      <protection locked="0"/>
    </xf>
    <xf numFmtId="0" fontId="13" fillId="3" borderId="23" xfId="0" applyFont="1" applyFill="1" applyBorder="1" applyAlignment="1" applyProtection="1">
      <alignment vertical="center"/>
      <protection locked="0"/>
    </xf>
    <xf numFmtId="0" fontId="13" fillId="3" borderId="6" xfId="0" applyFont="1" applyFill="1" applyBorder="1" applyAlignment="1" applyProtection="1">
      <alignment vertical="center"/>
      <protection locked="0"/>
    </xf>
    <xf numFmtId="0" fontId="13" fillId="3" borderId="20" xfId="0" applyFont="1" applyFill="1" applyBorder="1" applyAlignment="1" applyProtection="1">
      <alignment horizontal="center" vertical="center"/>
      <protection locked="0"/>
    </xf>
    <xf numFmtId="0" fontId="13" fillId="3" borderId="19" xfId="0" applyFont="1" applyFill="1" applyBorder="1" applyAlignment="1" applyProtection="1">
      <alignment vertical="center"/>
      <protection locked="0"/>
    </xf>
    <xf numFmtId="0" fontId="13" fillId="0" borderId="23" xfId="0" applyFont="1" applyFill="1" applyBorder="1" applyAlignment="1">
      <alignment vertical="center"/>
    </xf>
    <xf numFmtId="0" fontId="13" fillId="0" borderId="6" xfId="0" applyFont="1" applyFill="1" applyBorder="1" applyAlignment="1">
      <alignment vertical="center"/>
    </xf>
    <xf numFmtId="0" fontId="13" fillId="0" borderId="19" xfId="0" applyFont="1" applyFill="1" applyBorder="1" applyAlignment="1">
      <alignment vertical="center"/>
    </xf>
    <xf numFmtId="0" fontId="12" fillId="0" borderId="4" xfId="0" applyFont="1" applyBorder="1" applyAlignment="1">
      <alignment vertical="top"/>
    </xf>
    <xf numFmtId="0" fontId="44" fillId="0" borderId="0" xfId="0" applyFont="1" applyFill="1" applyBorder="1" applyAlignment="1" applyProtection="1">
      <alignment horizontal="left" vertical="top"/>
      <protection/>
    </xf>
    <xf numFmtId="0" fontId="13" fillId="0" borderId="11" xfId="0" applyFont="1" applyBorder="1" applyAlignment="1">
      <alignment vertical="center"/>
    </xf>
    <xf numFmtId="0" fontId="12" fillId="0" borderId="24" xfId="0" applyFont="1" applyBorder="1" applyAlignment="1" applyProtection="1">
      <alignment vertical="center"/>
      <protection/>
    </xf>
    <xf numFmtId="0" fontId="16" fillId="0" borderId="0" xfId="0" applyFont="1" applyFill="1" applyBorder="1" applyAlignment="1" applyProtection="1">
      <alignment vertical="center" wrapText="1"/>
      <protection/>
    </xf>
    <xf numFmtId="0" fontId="13" fillId="0" borderId="0" xfId="0" applyFont="1" applyAlignment="1" applyProtection="1">
      <alignment horizontal="left" vertical="center"/>
      <protection/>
    </xf>
    <xf numFmtId="213" fontId="17" fillId="3" borderId="25" xfId="0" applyNumberFormat="1" applyFont="1" applyFill="1" applyBorder="1" applyAlignment="1" applyProtection="1">
      <alignment horizontal="center" vertical="center" shrinkToFit="1"/>
      <protection locked="0"/>
    </xf>
    <xf numFmtId="213" fontId="17" fillId="3" borderId="26" xfId="0" applyNumberFormat="1"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protection/>
    </xf>
    <xf numFmtId="0" fontId="13" fillId="0" borderId="6"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1" fillId="2" borderId="3" xfId="0" applyFont="1" applyFill="1" applyBorder="1" applyAlignment="1" applyProtection="1">
      <alignment vertical="center"/>
      <protection/>
    </xf>
    <xf numFmtId="0" fontId="11" fillId="2" borderId="11" xfId="0" applyFont="1" applyFill="1" applyBorder="1" applyAlignment="1" applyProtection="1">
      <alignment vertical="center"/>
      <protection/>
    </xf>
    <xf numFmtId="212" fontId="11" fillId="2" borderId="11" xfId="0"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179" fontId="17" fillId="3" borderId="16" xfId="0" applyNumberFormat="1" applyFont="1" applyFill="1" applyBorder="1" applyAlignment="1" applyProtection="1">
      <alignment vertical="center" shrinkToFit="1"/>
      <protection locked="0"/>
    </xf>
    <xf numFmtId="186" fontId="17" fillId="3" borderId="11" xfId="0" applyNumberFormat="1" applyFont="1" applyFill="1" applyBorder="1" applyAlignment="1" applyProtection="1">
      <alignment vertical="center"/>
      <protection locked="0"/>
    </xf>
    <xf numFmtId="179" fontId="17" fillId="3" borderId="21" xfId="0" applyNumberFormat="1" applyFont="1" applyFill="1" applyBorder="1" applyAlignment="1" applyProtection="1">
      <alignment vertical="center" shrinkToFit="1"/>
      <protection locked="0"/>
    </xf>
    <xf numFmtId="179" fontId="17" fillId="3" borderId="20" xfId="0" applyNumberFormat="1" applyFont="1" applyFill="1" applyBorder="1" applyAlignment="1" applyProtection="1">
      <alignment vertical="center" shrinkToFit="1"/>
      <protection locked="0"/>
    </xf>
    <xf numFmtId="0" fontId="27" fillId="0" borderId="0" xfId="0" applyFont="1" applyFill="1" applyBorder="1" applyAlignment="1">
      <alignment horizontal="left" vertical="center"/>
    </xf>
    <xf numFmtId="0" fontId="13" fillId="0" borderId="0" xfId="0" applyFont="1" applyAlignment="1" applyProtection="1">
      <alignment wrapText="1"/>
      <protection/>
    </xf>
    <xf numFmtId="0" fontId="35" fillId="0" borderId="1"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186" fontId="22" fillId="4" borderId="0" xfId="0" applyNumberFormat="1" applyFont="1" applyFill="1" applyAlignment="1" applyProtection="1">
      <alignment vertical="center"/>
      <protection/>
    </xf>
    <xf numFmtId="213" fontId="35" fillId="0" borderId="1" xfId="0" applyNumberFormat="1" applyFont="1" applyFill="1" applyBorder="1" applyAlignment="1" applyProtection="1">
      <alignment horizontal="right" vertical="center" shrinkToFit="1"/>
      <protection/>
    </xf>
    <xf numFmtId="0" fontId="0" fillId="0" borderId="3" xfId="0" applyFont="1" applyBorder="1" applyAlignment="1">
      <alignment vertical="center"/>
    </xf>
    <xf numFmtId="0" fontId="16" fillId="3" borderId="0" xfId="0" applyFont="1" applyFill="1" applyBorder="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21" fillId="0" borderId="27"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1" fillId="0" borderId="2" xfId="0" applyFont="1" applyBorder="1" applyAlignment="1" applyProtection="1">
      <alignment horizontal="center" vertical="center" wrapText="1"/>
      <protection/>
    </xf>
    <xf numFmtId="0" fontId="21" fillId="0" borderId="28" xfId="0" applyFont="1" applyBorder="1" applyAlignment="1" applyProtection="1">
      <alignment horizontal="center" vertical="center" wrapText="1"/>
      <protection/>
    </xf>
    <xf numFmtId="0" fontId="11" fillId="0" borderId="29"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11" fillId="0" borderId="3" xfId="0" applyFont="1" applyBorder="1" applyAlignment="1" applyProtection="1">
      <alignment horizontal="center" vertical="center" wrapText="1"/>
      <protection/>
    </xf>
    <xf numFmtId="0" fontId="11" fillId="0" borderId="8"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11" fillId="0" borderId="0" xfId="0" applyFont="1" applyFill="1" applyBorder="1" applyAlignment="1">
      <alignment horizontal="right" vertical="center"/>
    </xf>
    <xf numFmtId="212" fontId="17" fillId="0" borderId="0" xfId="0" applyNumberFormat="1" applyFont="1" applyFill="1" applyBorder="1" applyAlignment="1" applyProtection="1">
      <alignment horizontal="right" vertical="center"/>
      <protection/>
    </xf>
    <xf numFmtId="0" fontId="38" fillId="0" borderId="0" xfId="0" applyFont="1" applyAlignment="1" applyProtection="1">
      <alignment horizontal="center" vertical="top"/>
      <protection/>
    </xf>
    <xf numFmtId="0" fontId="42" fillId="3" borderId="16" xfId="0" applyFont="1" applyFill="1" applyBorder="1" applyAlignment="1" applyProtection="1">
      <alignment horizontal="left" vertical="center" indent="1" shrinkToFit="1"/>
      <protection locked="0"/>
    </xf>
    <xf numFmtId="0" fontId="42" fillId="3" borderId="32" xfId="0" applyFont="1" applyFill="1" applyBorder="1" applyAlignment="1" applyProtection="1">
      <alignment horizontal="left" vertical="center" indent="1" shrinkToFit="1"/>
      <protection locked="0"/>
    </xf>
    <xf numFmtId="0" fontId="41" fillId="0" borderId="23" xfId="0" applyFont="1" applyBorder="1" applyAlignment="1">
      <alignment horizontal="left" vertical="center" shrinkToFit="1"/>
    </xf>
    <xf numFmtId="0" fontId="41" fillId="0" borderId="33" xfId="0" applyFont="1" applyBorder="1" applyAlignment="1">
      <alignment horizontal="left" vertical="center" shrinkToFit="1"/>
    </xf>
    <xf numFmtId="0" fontId="42" fillId="3" borderId="34" xfId="0" applyFont="1" applyFill="1" applyBorder="1" applyAlignment="1" applyProtection="1">
      <alignment horizontal="left" vertical="center" indent="1" shrinkToFit="1"/>
      <protection locked="0"/>
    </xf>
    <xf numFmtId="0" fontId="42" fillId="3" borderId="35" xfId="0" applyFont="1" applyFill="1" applyBorder="1" applyAlignment="1" applyProtection="1">
      <alignment horizontal="left" vertical="center" indent="1" shrinkToFit="1"/>
      <protection locked="0"/>
    </xf>
    <xf numFmtId="0" fontId="41" fillId="0" borderId="14" xfId="0" applyFont="1" applyBorder="1" applyAlignment="1">
      <alignment horizontal="left" vertical="center"/>
    </xf>
    <xf numFmtId="0" fontId="41" fillId="0" borderId="6" xfId="0" applyFont="1" applyBorder="1" applyAlignment="1">
      <alignment horizontal="left" vertical="center"/>
    </xf>
    <xf numFmtId="0" fontId="41" fillId="0" borderId="32" xfId="0" applyFont="1" applyBorder="1" applyAlignment="1">
      <alignment horizontal="left" vertical="center"/>
    </xf>
    <xf numFmtId="196" fontId="38" fillId="0" borderId="0" xfId="0" applyNumberFormat="1" applyFont="1" applyAlignment="1" applyProtection="1">
      <alignment horizontal="left" vertical="top"/>
      <protection/>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42" fillId="3" borderId="23" xfId="0" applyFont="1" applyFill="1" applyBorder="1" applyAlignment="1" applyProtection="1">
      <alignment vertical="center"/>
      <protection locked="0"/>
    </xf>
    <xf numFmtId="0" fontId="42" fillId="3" borderId="33" xfId="0" applyFont="1" applyFill="1" applyBorder="1" applyAlignment="1" applyProtection="1">
      <alignment vertical="center"/>
      <protection locked="0"/>
    </xf>
    <xf numFmtId="0" fontId="17" fillId="3" borderId="22" xfId="0" applyFont="1" applyFill="1" applyBorder="1" applyAlignment="1" applyProtection="1">
      <alignment horizontal="right" vertical="center"/>
      <protection locked="0"/>
    </xf>
    <xf numFmtId="0" fontId="42" fillId="3" borderId="21" xfId="0" applyFont="1" applyFill="1" applyBorder="1" applyAlignment="1" applyProtection="1">
      <alignment horizontal="left" vertical="center" indent="1" shrinkToFit="1"/>
      <protection locked="0"/>
    </xf>
    <xf numFmtId="0" fontId="42" fillId="3" borderId="33" xfId="0" applyFont="1" applyFill="1" applyBorder="1" applyAlignment="1" applyProtection="1">
      <alignment horizontal="left" vertical="center" indent="1" shrinkToFit="1"/>
      <protection locked="0"/>
    </xf>
    <xf numFmtId="0" fontId="21" fillId="0" borderId="3"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2" xfId="0" applyFont="1" applyBorder="1" applyAlignment="1" applyProtection="1">
      <alignment horizontal="right" vertical="center" wrapText="1"/>
      <protection/>
    </xf>
    <xf numFmtId="0" fontId="21" fillId="0" borderId="8" xfId="0" applyFont="1" applyBorder="1" applyAlignment="1" applyProtection="1">
      <alignment horizontal="right" vertical="center"/>
      <protection/>
    </xf>
    <xf numFmtId="0" fontId="21" fillId="0" borderId="28" xfId="0" applyFont="1" applyBorder="1" applyAlignment="1" applyProtection="1">
      <alignment horizontal="right" vertical="center"/>
      <protection/>
    </xf>
    <xf numFmtId="0" fontId="21" fillId="0" borderId="31" xfId="0" applyFont="1" applyBorder="1" applyAlignment="1" applyProtection="1">
      <alignment horizontal="right" vertical="center"/>
      <protection/>
    </xf>
    <xf numFmtId="38" fontId="37" fillId="3" borderId="11" xfId="16" applyFont="1" applyFill="1" applyBorder="1" applyAlignment="1" applyProtection="1">
      <alignment horizontal="right" vertical="center"/>
      <protection locked="0"/>
    </xf>
    <xf numFmtId="199" fontId="34" fillId="0" borderId="0" xfId="0" applyNumberFormat="1" applyFont="1" applyAlignment="1" applyProtection="1">
      <alignment horizontal="center" shrinkToFit="1"/>
      <protection/>
    </xf>
    <xf numFmtId="0" fontId="18" fillId="0" borderId="4"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9" xfId="0" applyFont="1" applyBorder="1" applyAlignment="1" applyProtection="1">
      <alignment horizontal="left" vertical="center" wrapText="1"/>
      <protection/>
    </xf>
    <xf numFmtId="0" fontId="18" fillId="0" borderId="28" xfId="0" applyFont="1" applyBorder="1" applyAlignment="1" applyProtection="1">
      <alignment horizontal="left" vertical="center" wrapText="1"/>
      <protection/>
    </xf>
    <xf numFmtId="0" fontId="18" fillId="0" borderId="11" xfId="0" applyFont="1" applyBorder="1" applyAlignment="1" applyProtection="1">
      <alignment horizontal="left" vertical="center" wrapText="1"/>
      <protection/>
    </xf>
    <xf numFmtId="0" fontId="18" fillId="0" borderId="31" xfId="0" applyFont="1" applyBorder="1" applyAlignment="1" applyProtection="1">
      <alignment horizontal="left" vertical="center" wrapText="1"/>
      <protection/>
    </xf>
    <xf numFmtId="210" fontId="10" fillId="0" borderId="0" xfId="0" applyNumberFormat="1" applyFont="1" applyFill="1" applyAlignment="1" applyProtection="1">
      <alignment horizontal="center" vertical="center"/>
      <protection/>
    </xf>
    <xf numFmtId="209" fontId="9" fillId="0" borderId="0" xfId="0" applyNumberFormat="1" applyFont="1" applyFill="1" applyAlignment="1" applyProtection="1">
      <alignment horizontal="center" vertical="center"/>
      <protection/>
    </xf>
    <xf numFmtId="0" fontId="16" fillId="3" borderId="0" xfId="0" applyFont="1" applyFill="1" applyBorder="1" applyAlignment="1" applyProtection="1">
      <alignment horizontal="left" vertical="center"/>
      <protection locked="0"/>
    </xf>
    <xf numFmtId="0" fontId="16" fillId="3" borderId="11" xfId="0" applyFont="1" applyFill="1" applyBorder="1" applyAlignment="1" applyProtection="1">
      <alignment horizontal="left" vertical="center"/>
      <protection locked="0"/>
    </xf>
    <xf numFmtId="186" fontId="17" fillId="3" borderId="22" xfId="0" applyNumberFormat="1" applyFont="1" applyFill="1" applyBorder="1" applyAlignment="1" applyProtection="1">
      <alignment horizontal="right" vertical="center"/>
      <protection locked="0"/>
    </xf>
    <xf numFmtId="186" fontId="17" fillId="3" borderId="11" xfId="0" applyNumberFormat="1"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16" fillId="3" borderId="11" xfId="0" applyFont="1" applyFill="1" applyBorder="1" applyAlignment="1" applyProtection="1">
      <alignment vertical="center"/>
      <protection locked="0"/>
    </xf>
    <xf numFmtId="0" fontId="42" fillId="3" borderId="6" xfId="0" applyFont="1" applyFill="1" applyBorder="1" applyAlignment="1" applyProtection="1">
      <alignment vertical="center"/>
      <protection locked="0"/>
    </xf>
    <xf numFmtId="0" fontId="42" fillId="3" borderId="32" xfId="0" applyFont="1" applyFill="1" applyBorder="1" applyAlignment="1" applyProtection="1">
      <alignment vertical="center"/>
      <protection locked="0"/>
    </xf>
    <xf numFmtId="179" fontId="35" fillId="0" borderId="36" xfId="0" applyNumberFormat="1" applyFont="1" applyBorder="1" applyAlignment="1" applyProtection="1">
      <alignment horizontal="center" vertical="center"/>
      <protection/>
    </xf>
    <xf numFmtId="179" fontId="35" fillId="0" borderId="22" xfId="0" applyNumberFormat="1" applyFont="1" applyBorder="1" applyAlignment="1" applyProtection="1">
      <alignment horizontal="center" vertical="center"/>
      <protection/>
    </xf>
    <xf numFmtId="179" fontId="35" fillId="0" borderId="37" xfId="0" applyNumberFormat="1" applyFont="1" applyBorder="1" applyAlignment="1" applyProtection="1">
      <alignment horizontal="center" vertical="center"/>
      <protection/>
    </xf>
    <xf numFmtId="0" fontId="42" fillId="3" borderId="19" xfId="0" applyFont="1" applyFill="1" applyBorder="1" applyAlignment="1" applyProtection="1">
      <alignment vertical="center"/>
      <protection locked="0"/>
    </xf>
    <xf numFmtId="0" fontId="42" fillId="3" borderId="38" xfId="0" applyFont="1" applyFill="1" applyBorder="1" applyAlignment="1" applyProtection="1">
      <alignment vertical="center"/>
      <protection locked="0"/>
    </xf>
    <xf numFmtId="0" fontId="18" fillId="0" borderId="0" xfId="0" applyFont="1" applyAlignment="1" applyProtection="1">
      <alignment horizontal="left" vertical="center" wrapText="1"/>
      <protection/>
    </xf>
    <xf numFmtId="0" fontId="39" fillId="3" borderId="2" xfId="0" applyFont="1" applyFill="1" applyBorder="1" applyAlignment="1" applyProtection="1">
      <alignment horizontal="left" vertical="top" wrapText="1"/>
      <protection locked="0"/>
    </xf>
    <xf numFmtId="0" fontId="39" fillId="3" borderId="3" xfId="0" applyFont="1" applyFill="1" applyBorder="1" applyAlignment="1" applyProtection="1">
      <alignment horizontal="left" vertical="top" wrapText="1"/>
      <protection locked="0"/>
    </xf>
    <xf numFmtId="0" fontId="39" fillId="3" borderId="8" xfId="0" applyFont="1" applyFill="1" applyBorder="1" applyAlignment="1" applyProtection="1">
      <alignment horizontal="left" vertical="top" wrapText="1"/>
      <protection locked="0"/>
    </xf>
    <xf numFmtId="0" fontId="39" fillId="3" borderId="4" xfId="0" applyFont="1" applyFill="1" applyBorder="1" applyAlignment="1" applyProtection="1">
      <alignment horizontal="left" vertical="top" wrapText="1"/>
      <protection locked="0"/>
    </xf>
    <xf numFmtId="0" fontId="39" fillId="3" borderId="0" xfId="0" applyFont="1" applyFill="1" applyBorder="1" applyAlignment="1" applyProtection="1">
      <alignment horizontal="left" vertical="top" wrapText="1"/>
      <protection locked="0"/>
    </xf>
    <xf numFmtId="0" fontId="39" fillId="3" borderId="9" xfId="0" applyFont="1" applyFill="1" applyBorder="1" applyAlignment="1" applyProtection="1">
      <alignment horizontal="left" vertical="top" wrapText="1"/>
      <protection locked="0"/>
    </xf>
    <xf numFmtId="0" fontId="39" fillId="3" borderId="28" xfId="0" applyFont="1" applyFill="1" applyBorder="1" applyAlignment="1" applyProtection="1">
      <alignment horizontal="left" vertical="top" wrapText="1"/>
      <protection locked="0"/>
    </xf>
    <xf numFmtId="0" fontId="39" fillId="3" borderId="11" xfId="0" applyFont="1" applyFill="1" applyBorder="1" applyAlignment="1" applyProtection="1">
      <alignment horizontal="left" vertical="top" wrapText="1"/>
      <protection locked="0"/>
    </xf>
    <xf numFmtId="0" fontId="39" fillId="3" borderId="31" xfId="0" applyFont="1" applyFill="1" applyBorder="1" applyAlignment="1" applyProtection="1">
      <alignment horizontal="left" vertical="top" wrapText="1"/>
      <protection locked="0"/>
    </xf>
    <xf numFmtId="0" fontId="35" fillId="0" borderId="36" xfId="0" applyFont="1" applyFill="1" applyBorder="1" applyAlignment="1" applyProtection="1">
      <alignment horizontal="center" vertical="center"/>
      <protection/>
    </xf>
    <xf numFmtId="0" fontId="35" fillId="0" borderId="37" xfId="0" applyFont="1" applyFill="1" applyBorder="1" applyAlignment="1" applyProtection="1">
      <alignment horizontal="center" vertical="center"/>
      <protection/>
    </xf>
    <xf numFmtId="0" fontId="13" fillId="0" borderId="22" xfId="0" applyFont="1" applyFill="1" applyBorder="1" applyAlignment="1" applyProtection="1">
      <alignment/>
      <protection/>
    </xf>
    <xf numFmtId="0" fontId="35" fillId="3" borderId="36" xfId="0" applyNumberFormat="1" applyFont="1" applyFill="1" applyBorder="1" applyAlignment="1" applyProtection="1">
      <alignment horizontal="center" vertical="center"/>
      <protection locked="0"/>
    </xf>
    <xf numFmtId="0" fontId="35" fillId="3" borderId="22" xfId="0" applyNumberFormat="1" applyFont="1" applyFill="1" applyBorder="1" applyAlignment="1" applyProtection="1">
      <alignment horizontal="center" vertical="center"/>
      <protection locked="0"/>
    </xf>
    <xf numFmtId="0" fontId="35" fillId="3" borderId="37" xfId="0" applyNumberFormat="1" applyFont="1" applyFill="1" applyBorder="1" applyAlignment="1" applyProtection="1">
      <alignment horizontal="center" vertical="center"/>
      <protection locked="0"/>
    </xf>
    <xf numFmtId="0" fontId="41" fillId="0" borderId="39" xfId="0" applyFont="1" applyBorder="1" applyAlignment="1">
      <alignment horizontal="left" vertical="center"/>
    </xf>
    <xf numFmtId="0" fontId="41" fillId="0" borderId="19" xfId="0" applyFont="1" applyBorder="1" applyAlignment="1">
      <alignment horizontal="left" vertical="center"/>
    </xf>
    <xf numFmtId="0" fontId="41" fillId="0" borderId="38" xfId="0" applyFont="1" applyBorder="1" applyAlignment="1">
      <alignment horizontal="left" vertical="center"/>
    </xf>
    <xf numFmtId="0" fontId="42" fillId="3" borderId="40" xfId="0" applyFont="1" applyFill="1" applyBorder="1" applyAlignment="1" applyProtection="1">
      <alignment horizontal="left" vertical="center" indent="1" shrinkToFit="1"/>
      <protection locked="0"/>
    </xf>
    <xf numFmtId="0" fontId="42" fillId="3" borderId="41" xfId="0" applyFont="1" applyFill="1" applyBorder="1" applyAlignment="1" applyProtection="1">
      <alignment horizontal="left" vertical="center" indent="1" shrinkToFit="1"/>
      <protection locked="0"/>
    </xf>
    <xf numFmtId="0" fontId="42" fillId="3" borderId="28" xfId="0" applyFont="1" applyFill="1" applyBorder="1" applyAlignment="1" applyProtection="1">
      <alignment horizontal="left" vertical="center" indent="1" shrinkToFit="1"/>
      <protection locked="0"/>
    </xf>
    <xf numFmtId="0" fontId="42" fillId="3" borderId="31" xfId="0" applyFont="1" applyFill="1" applyBorder="1" applyAlignment="1" applyProtection="1">
      <alignment horizontal="left" vertical="center" indent="1" shrinkToFit="1"/>
      <protection locked="0"/>
    </xf>
    <xf numFmtId="215" fontId="35" fillId="0" borderId="36" xfId="0" applyNumberFormat="1" applyFont="1" applyBorder="1" applyAlignment="1" applyProtection="1">
      <alignment horizontal="center" vertical="center"/>
      <protection/>
    </xf>
    <xf numFmtId="215" fontId="35" fillId="0" borderId="22" xfId="0" applyNumberFormat="1" applyFont="1" applyBorder="1" applyAlignment="1" applyProtection="1">
      <alignment horizontal="center" vertical="center"/>
      <protection/>
    </xf>
    <xf numFmtId="215" fontId="35" fillId="0" borderId="37" xfId="0" applyNumberFormat="1" applyFont="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dxfs count="3">
    <dxf>
      <font>
        <color rgb="FFFFFFFF"/>
      </font>
      <border/>
    </dxf>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775"/>
          <c:w val="0.98775"/>
          <c:h val="0.97225"/>
        </c:manualLayout>
      </c:layout>
      <c:barChart>
        <c:barDir val="col"/>
        <c:grouping val="clustered"/>
        <c:varyColors val="0"/>
        <c:ser>
          <c:idx val="1"/>
          <c:order val="0"/>
          <c:tx>
            <c:v>歩数</c:v>
          </c:tx>
          <c:spPr>
            <a:solidFill>
              <a:srgbClr val="0000FF"/>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'記入用紙'!$B$20:$B$50</c:f>
              <c:strCache>
                <c:ptCount val="31"/>
                <c:pt idx="0">
                  <c:v>40909</c:v>
                </c:pt>
                <c:pt idx="1">
                  <c:v>40910</c:v>
                </c:pt>
                <c:pt idx="2">
                  <c:v>40911</c:v>
                </c:pt>
                <c:pt idx="3">
                  <c:v>40912</c:v>
                </c:pt>
                <c:pt idx="4">
                  <c:v>40913</c:v>
                </c:pt>
                <c:pt idx="5">
                  <c:v>40914</c:v>
                </c:pt>
                <c:pt idx="6">
                  <c:v>40915</c:v>
                </c:pt>
                <c:pt idx="7">
                  <c:v>40916</c:v>
                </c:pt>
                <c:pt idx="8">
                  <c:v>40917</c:v>
                </c:pt>
                <c:pt idx="9">
                  <c:v>40918</c:v>
                </c:pt>
                <c:pt idx="10">
                  <c:v>40919</c:v>
                </c:pt>
                <c:pt idx="11">
                  <c:v>40920</c:v>
                </c:pt>
                <c:pt idx="12">
                  <c:v>40921</c:v>
                </c:pt>
                <c:pt idx="13">
                  <c:v>40922</c:v>
                </c:pt>
                <c:pt idx="14">
                  <c:v>40923</c:v>
                </c:pt>
                <c:pt idx="15">
                  <c:v>40924</c:v>
                </c:pt>
                <c:pt idx="16">
                  <c:v>40925</c:v>
                </c:pt>
                <c:pt idx="17">
                  <c:v>40926</c:v>
                </c:pt>
                <c:pt idx="18">
                  <c:v>40927</c:v>
                </c:pt>
                <c:pt idx="19">
                  <c:v>40928</c:v>
                </c:pt>
                <c:pt idx="20">
                  <c:v>40929</c:v>
                </c:pt>
                <c:pt idx="21">
                  <c:v>40930</c:v>
                </c:pt>
                <c:pt idx="22">
                  <c:v>40931</c:v>
                </c:pt>
                <c:pt idx="23">
                  <c:v>40932</c:v>
                </c:pt>
                <c:pt idx="24">
                  <c:v>40933</c:v>
                </c:pt>
                <c:pt idx="25">
                  <c:v>40934</c:v>
                </c:pt>
                <c:pt idx="26">
                  <c:v>40935</c:v>
                </c:pt>
                <c:pt idx="27">
                  <c:v>40936</c:v>
                </c:pt>
                <c:pt idx="28">
                  <c:v>40937</c:v>
                </c:pt>
                <c:pt idx="29">
                  <c:v>40938</c:v>
                </c:pt>
                <c:pt idx="30">
                  <c:v>40939</c:v>
                </c:pt>
              </c:strCache>
            </c:strRef>
          </c:cat>
          <c:val>
            <c:numRef>
              <c:f>'記入用紙'!$E$20:$E$50</c:f>
              <c:numCache/>
            </c:numRef>
          </c:val>
        </c:ser>
        <c:gapWidth val="10"/>
        <c:axId val="3225616"/>
        <c:axId val="29030545"/>
      </c:barChart>
      <c:lineChart>
        <c:grouping val="standard"/>
        <c:varyColors val="0"/>
        <c:ser>
          <c:idx val="0"/>
          <c:order val="1"/>
          <c:tx>
            <c:v>体重</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'記入用紙'!$B$20:$B$50</c:f>
              <c:strCache>
                <c:ptCount val="31"/>
                <c:pt idx="0">
                  <c:v>40909</c:v>
                </c:pt>
                <c:pt idx="1">
                  <c:v>40910</c:v>
                </c:pt>
                <c:pt idx="2">
                  <c:v>40911</c:v>
                </c:pt>
                <c:pt idx="3">
                  <c:v>40912</c:v>
                </c:pt>
                <c:pt idx="4">
                  <c:v>40913</c:v>
                </c:pt>
                <c:pt idx="5">
                  <c:v>40914</c:v>
                </c:pt>
                <c:pt idx="6">
                  <c:v>40915</c:v>
                </c:pt>
                <c:pt idx="7">
                  <c:v>40916</c:v>
                </c:pt>
                <c:pt idx="8">
                  <c:v>40917</c:v>
                </c:pt>
                <c:pt idx="9">
                  <c:v>40918</c:v>
                </c:pt>
                <c:pt idx="10">
                  <c:v>40919</c:v>
                </c:pt>
                <c:pt idx="11">
                  <c:v>40920</c:v>
                </c:pt>
                <c:pt idx="12">
                  <c:v>40921</c:v>
                </c:pt>
                <c:pt idx="13">
                  <c:v>40922</c:v>
                </c:pt>
                <c:pt idx="14">
                  <c:v>40923</c:v>
                </c:pt>
                <c:pt idx="15">
                  <c:v>40924</c:v>
                </c:pt>
                <c:pt idx="16">
                  <c:v>40925</c:v>
                </c:pt>
                <c:pt idx="17">
                  <c:v>40926</c:v>
                </c:pt>
                <c:pt idx="18">
                  <c:v>40927</c:v>
                </c:pt>
                <c:pt idx="19">
                  <c:v>40928</c:v>
                </c:pt>
                <c:pt idx="20">
                  <c:v>40929</c:v>
                </c:pt>
                <c:pt idx="21">
                  <c:v>40930</c:v>
                </c:pt>
                <c:pt idx="22">
                  <c:v>40931</c:v>
                </c:pt>
                <c:pt idx="23">
                  <c:v>40932</c:v>
                </c:pt>
                <c:pt idx="24">
                  <c:v>40933</c:v>
                </c:pt>
                <c:pt idx="25">
                  <c:v>40934</c:v>
                </c:pt>
                <c:pt idx="26">
                  <c:v>40935</c:v>
                </c:pt>
                <c:pt idx="27">
                  <c:v>40936</c:v>
                </c:pt>
                <c:pt idx="28">
                  <c:v>40937</c:v>
                </c:pt>
                <c:pt idx="29">
                  <c:v>40938</c:v>
                </c:pt>
                <c:pt idx="30">
                  <c:v>40939</c:v>
                </c:pt>
              </c:strCache>
            </c:strRef>
          </c:cat>
          <c:val>
            <c:numRef>
              <c:f>'記入用紙'!$C$20:$C$50</c:f>
              <c:numCache/>
            </c:numRef>
          </c:val>
          <c:smooth val="0"/>
        </c:ser>
        <c:axId val="59948314"/>
        <c:axId val="2663915"/>
      </c:lineChart>
      <c:catAx>
        <c:axId val="3225616"/>
        <c:scaling>
          <c:orientation val="minMax"/>
        </c:scaling>
        <c:axPos val="b"/>
        <c:delete val="0"/>
        <c:numFmt formatCode="General" sourceLinked="1"/>
        <c:majorTickMark val="in"/>
        <c:minorTickMark val="none"/>
        <c:tickLblPos val="nextTo"/>
        <c:txPr>
          <a:bodyPr vert="horz" rot="-3600000"/>
          <a:lstStyle/>
          <a:p>
            <a:pPr>
              <a:defRPr lang="en-US" cap="none" sz="800" b="0" i="0" u="none" baseline="0"/>
            </a:pPr>
          </a:p>
        </c:txPr>
        <c:crossAx val="29030545"/>
        <c:crosses val="autoZero"/>
        <c:auto val="0"/>
        <c:lblOffset val="100"/>
        <c:noMultiLvlLbl val="0"/>
      </c:catAx>
      <c:valAx>
        <c:axId val="29030545"/>
        <c:scaling>
          <c:orientation val="minMax"/>
        </c:scaling>
        <c:axPos val="l"/>
        <c:majorGridlines/>
        <c:delete val="0"/>
        <c:numFmt formatCode="General" sourceLinked="1"/>
        <c:majorTickMark val="in"/>
        <c:minorTickMark val="none"/>
        <c:tickLblPos val="nextTo"/>
        <c:crossAx val="3225616"/>
        <c:crossesAt val="1"/>
        <c:crossBetween val="between"/>
        <c:dispUnits/>
      </c:valAx>
      <c:catAx>
        <c:axId val="59948314"/>
        <c:scaling>
          <c:orientation val="minMax"/>
        </c:scaling>
        <c:axPos val="b"/>
        <c:delete val="1"/>
        <c:majorTickMark val="in"/>
        <c:minorTickMark val="none"/>
        <c:tickLblPos val="nextTo"/>
        <c:crossAx val="2663915"/>
        <c:crosses val="autoZero"/>
        <c:auto val="0"/>
        <c:lblOffset val="100"/>
        <c:noMultiLvlLbl val="0"/>
      </c:catAx>
      <c:valAx>
        <c:axId val="2663915"/>
        <c:scaling>
          <c:orientation val="minMax"/>
        </c:scaling>
        <c:axPos val="l"/>
        <c:delete val="0"/>
        <c:numFmt formatCode="General" sourceLinked="1"/>
        <c:majorTickMark val="in"/>
        <c:minorTickMark val="none"/>
        <c:tickLblPos val="nextTo"/>
        <c:crossAx val="59948314"/>
        <c:crosses val="max"/>
        <c:crossBetween val="between"/>
        <c:dispUnits/>
      </c:valAx>
      <c:spPr>
        <a:solidFill>
          <a:srgbClr val="FFFF99"/>
        </a:solidFill>
        <a:ln w="12700">
          <a:solidFill>
            <a:srgbClr val="808080"/>
          </a:solidFill>
        </a:ln>
      </c:spPr>
    </c:plotArea>
    <c:legend>
      <c:legendPos val="r"/>
      <c:layout>
        <c:manualLayout>
          <c:xMode val="edge"/>
          <c:yMode val="edge"/>
          <c:x val="0.83825"/>
          <c:y val="0"/>
          <c:w val="0.08875"/>
          <c:h val="0.11675"/>
        </c:manualLayout>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8.wmf" /><Relationship Id="rId5" Type="http://schemas.openxmlformats.org/officeDocument/2006/relationships/image" Target="../media/image9.wmf" /><Relationship Id="rId6" Type="http://schemas.openxmlformats.org/officeDocument/2006/relationships/image" Target="../media/image2.png" /><Relationship Id="rId7" Type="http://schemas.openxmlformats.org/officeDocument/2006/relationships/image" Target="../media/image3.jpeg" /><Relationship Id="rId8" Type="http://schemas.openxmlformats.org/officeDocument/2006/relationships/image" Target="../media/image1.png" /><Relationship Id="rId9" Type="http://schemas.openxmlformats.org/officeDocument/2006/relationships/image" Target="../media/image11.png" /><Relationship Id="rId10" Type="http://schemas.openxmlformats.org/officeDocument/2006/relationships/image" Target="../media/image10.jpeg" /><Relationship Id="rId11" Type="http://schemas.openxmlformats.org/officeDocument/2006/relationships/image" Target="../media/image4.wmf" /><Relationship Id="rId12" Type="http://schemas.openxmlformats.org/officeDocument/2006/relationships/image" Target="../media/image12.wmf" /><Relationship Id="rId1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400050</xdr:colOff>
      <xdr:row>9</xdr:row>
      <xdr:rowOff>0</xdr:rowOff>
    </xdr:to>
    <xdr:pic>
      <xdr:nvPicPr>
        <xdr:cNvPr id="1" name="Picture 326"/>
        <xdr:cNvPicPr preferRelativeResize="1">
          <a:picLocks noChangeAspect="1"/>
        </xdr:cNvPicPr>
      </xdr:nvPicPr>
      <xdr:blipFill>
        <a:blip r:embed="rId1"/>
        <a:stretch>
          <a:fillRect/>
        </a:stretch>
      </xdr:blipFill>
      <xdr:spPr>
        <a:xfrm>
          <a:off x="0" y="838200"/>
          <a:ext cx="1095375" cy="685800"/>
        </a:xfrm>
        <a:prstGeom prst="rect">
          <a:avLst/>
        </a:prstGeom>
        <a:noFill/>
        <a:ln w="9525" cmpd="sng">
          <a:noFill/>
        </a:ln>
      </xdr:spPr>
    </xdr:pic>
    <xdr:clientData/>
  </xdr:twoCellAnchor>
  <xdr:twoCellAnchor>
    <xdr:from>
      <xdr:col>7</xdr:col>
      <xdr:colOff>38100</xdr:colOff>
      <xdr:row>54</xdr:row>
      <xdr:rowOff>0</xdr:rowOff>
    </xdr:from>
    <xdr:to>
      <xdr:col>7</xdr:col>
      <xdr:colOff>495300</xdr:colOff>
      <xdr:row>54</xdr:row>
      <xdr:rowOff>190500</xdr:rowOff>
    </xdr:to>
    <xdr:sp>
      <xdr:nvSpPr>
        <xdr:cNvPr id="2" name="AutoShape 4"/>
        <xdr:cNvSpPr>
          <a:spLocks/>
        </xdr:cNvSpPr>
      </xdr:nvSpPr>
      <xdr:spPr>
        <a:xfrm rot="10800000" flipH="1">
          <a:off x="2124075" y="9810750"/>
          <a:ext cx="4572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56</xdr:row>
      <xdr:rowOff>38100</xdr:rowOff>
    </xdr:from>
    <xdr:to>
      <xdr:col>7</xdr:col>
      <xdr:colOff>514350</xdr:colOff>
      <xdr:row>57</xdr:row>
      <xdr:rowOff>19050</xdr:rowOff>
    </xdr:to>
    <xdr:sp>
      <xdr:nvSpPr>
        <xdr:cNvPr id="3" name="AutoShape 5"/>
        <xdr:cNvSpPr>
          <a:spLocks/>
        </xdr:cNvSpPr>
      </xdr:nvSpPr>
      <xdr:spPr>
        <a:xfrm rot="10800000" flipH="1">
          <a:off x="2143125" y="10191750"/>
          <a:ext cx="45720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85725</xdr:rowOff>
    </xdr:from>
    <xdr:to>
      <xdr:col>7</xdr:col>
      <xdr:colOff>152400</xdr:colOff>
      <xdr:row>9</xdr:row>
      <xdr:rowOff>104775</xdr:rowOff>
    </xdr:to>
    <xdr:sp>
      <xdr:nvSpPr>
        <xdr:cNvPr id="4" name="AutoShape 13"/>
        <xdr:cNvSpPr>
          <a:spLocks/>
        </xdr:cNvSpPr>
      </xdr:nvSpPr>
      <xdr:spPr>
        <a:xfrm>
          <a:off x="819150" y="1438275"/>
          <a:ext cx="1419225" cy="190500"/>
        </a:xfrm>
        <a:prstGeom prst="rect"/>
        <a:noFill/>
      </xdr:spPr>
      <xdr:txBody>
        <a:bodyPr fromWordArt="1" wrap="none">
          <a:prstTxWarp prst="textPlain"/>
        </a:bodyPr>
        <a:p>
          <a:pPr algn="l"/>
          <a:r>
            <a:rPr sz="1800" i="1" kern="10" spc="0">
              <a:ln w="9525" cmpd="sng">
                <a:noFill/>
              </a:ln>
              <a:solidFill>
                <a:srgbClr val="000000"/>
              </a:solidFill>
              <a:latin typeface="HGP創英角ｺﾞｼｯｸUB"/>
              <a:cs typeface="HGP創英角ｺﾞｼｯｸUB"/>
            </a:rPr>
            <a:t>東海道五十三次ウォーキング版</a:t>
          </a:r>
        </a:p>
      </xdr:txBody>
    </xdr:sp>
    <xdr:clientData/>
  </xdr:twoCellAnchor>
  <xdr:twoCellAnchor>
    <xdr:from>
      <xdr:col>17</xdr:col>
      <xdr:colOff>0</xdr:colOff>
      <xdr:row>91</xdr:row>
      <xdr:rowOff>114300</xdr:rowOff>
    </xdr:from>
    <xdr:to>
      <xdr:col>17</xdr:col>
      <xdr:colOff>0</xdr:colOff>
      <xdr:row>94</xdr:row>
      <xdr:rowOff>57150</xdr:rowOff>
    </xdr:to>
    <xdr:sp>
      <xdr:nvSpPr>
        <xdr:cNvPr id="5" name="TextBox 26"/>
        <xdr:cNvSpPr txBox="1">
          <a:spLocks noChangeArrowheads="1"/>
        </xdr:cNvSpPr>
      </xdr:nvSpPr>
      <xdr:spPr>
        <a:xfrm>
          <a:off x="2609850" y="16440150"/>
          <a:ext cx="0" cy="5715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健康ｇｅｔﾎﾟｲﾝﾄは、全社健康づくり『健康ｇｅｔ』運動のﾁｬﾚﾝｼﾞｼｰﾄとして提出することはできます。このﾍﾟｰｼﾞをﾌﾟﾘﾝﾄｱｳﾄして各事業部の担当部門へ提出してください。　　　　　　　　　　　　　　　　　（他のｼｰﾄと重複はできません）</a:t>
          </a:r>
        </a:p>
      </xdr:txBody>
    </xdr:sp>
    <xdr:clientData/>
  </xdr:twoCellAnchor>
  <xdr:twoCellAnchor>
    <xdr:from>
      <xdr:col>7</xdr:col>
      <xdr:colOff>57150</xdr:colOff>
      <xdr:row>58</xdr:row>
      <xdr:rowOff>9525</xdr:rowOff>
    </xdr:from>
    <xdr:to>
      <xdr:col>7</xdr:col>
      <xdr:colOff>514350</xdr:colOff>
      <xdr:row>58</xdr:row>
      <xdr:rowOff>209550</xdr:rowOff>
    </xdr:to>
    <xdr:sp>
      <xdr:nvSpPr>
        <xdr:cNvPr id="6" name="AutoShape 314"/>
        <xdr:cNvSpPr>
          <a:spLocks/>
        </xdr:cNvSpPr>
      </xdr:nvSpPr>
      <xdr:spPr>
        <a:xfrm rot="10800000" flipH="1">
          <a:off x="2143125" y="10506075"/>
          <a:ext cx="457200"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17</xdr:row>
      <xdr:rowOff>9525</xdr:rowOff>
    </xdr:from>
    <xdr:to>
      <xdr:col>27</xdr:col>
      <xdr:colOff>209550</xdr:colOff>
      <xdr:row>18</xdr:row>
      <xdr:rowOff>0</xdr:rowOff>
    </xdr:to>
    <xdr:pic>
      <xdr:nvPicPr>
        <xdr:cNvPr id="7" name="Picture 317"/>
        <xdr:cNvPicPr preferRelativeResize="1">
          <a:picLocks noChangeAspect="1"/>
        </xdr:cNvPicPr>
      </xdr:nvPicPr>
      <xdr:blipFill>
        <a:blip r:embed="rId2"/>
        <a:stretch>
          <a:fillRect/>
        </a:stretch>
      </xdr:blipFill>
      <xdr:spPr>
        <a:xfrm>
          <a:off x="5334000" y="3133725"/>
          <a:ext cx="133350" cy="171450"/>
        </a:xfrm>
        <a:prstGeom prst="rect">
          <a:avLst/>
        </a:prstGeom>
        <a:noFill/>
        <a:ln w="9525" cmpd="sng">
          <a:noFill/>
        </a:ln>
      </xdr:spPr>
    </xdr:pic>
    <xdr:clientData fLocksWithSheet="0"/>
  </xdr:twoCellAnchor>
  <xdr:twoCellAnchor>
    <xdr:from>
      <xdr:col>25</xdr:col>
      <xdr:colOff>28575</xdr:colOff>
      <xdr:row>16</xdr:row>
      <xdr:rowOff>171450</xdr:rowOff>
    </xdr:from>
    <xdr:to>
      <xdr:col>25</xdr:col>
      <xdr:colOff>238125</xdr:colOff>
      <xdr:row>17</xdr:row>
      <xdr:rowOff>171450</xdr:rowOff>
    </xdr:to>
    <xdr:pic>
      <xdr:nvPicPr>
        <xdr:cNvPr id="8" name="Picture 318"/>
        <xdr:cNvPicPr preferRelativeResize="1">
          <a:picLocks noChangeAspect="1"/>
        </xdr:cNvPicPr>
      </xdr:nvPicPr>
      <xdr:blipFill>
        <a:blip r:embed="rId3"/>
        <a:stretch>
          <a:fillRect/>
        </a:stretch>
      </xdr:blipFill>
      <xdr:spPr>
        <a:xfrm>
          <a:off x="4895850" y="3114675"/>
          <a:ext cx="209550" cy="180975"/>
        </a:xfrm>
        <a:prstGeom prst="rect">
          <a:avLst/>
        </a:prstGeom>
        <a:noFill/>
        <a:ln w="9525" cmpd="sng">
          <a:noFill/>
        </a:ln>
      </xdr:spPr>
    </xdr:pic>
    <xdr:clientData fLocksWithSheet="0"/>
  </xdr:twoCellAnchor>
  <xdr:twoCellAnchor>
    <xdr:from>
      <xdr:col>0</xdr:col>
      <xdr:colOff>0</xdr:colOff>
      <xdr:row>0</xdr:row>
      <xdr:rowOff>0</xdr:rowOff>
    </xdr:from>
    <xdr:to>
      <xdr:col>33</xdr:col>
      <xdr:colOff>0</xdr:colOff>
      <xdr:row>4</xdr:row>
      <xdr:rowOff>95250</xdr:rowOff>
    </xdr:to>
    <xdr:sp>
      <xdr:nvSpPr>
        <xdr:cNvPr id="9" name="Rectangle 330"/>
        <xdr:cNvSpPr>
          <a:spLocks/>
        </xdr:cNvSpPr>
      </xdr:nvSpPr>
      <xdr:spPr>
        <a:xfrm>
          <a:off x="0" y="0"/>
          <a:ext cx="7248525" cy="7620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16</xdr:row>
      <xdr:rowOff>171450</xdr:rowOff>
    </xdr:from>
    <xdr:to>
      <xdr:col>4</xdr:col>
      <xdr:colOff>238125</xdr:colOff>
      <xdr:row>18</xdr:row>
      <xdr:rowOff>0</xdr:rowOff>
    </xdr:to>
    <xdr:pic>
      <xdr:nvPicPr>
        <xdr:cNvPr id="10" name="Picture 333"/>
        <xdr:cNvPicPr preferRelativeResize="1">
          <a:picLocks noChangeAspect="1"/>
        </xdr:cNvPicPr>
      </xdr:nvPicPr>
      <xdr:blipFill>
        <a:blip r:embed="rId4"/>
        <a:stretch>
          <a:fillRect/>
        </a:stretch>
      </xdr:blipFill>
      <xdr:spPr>
        <a:xfrm>
          <a:off x="1428750" y="3114675"/>
          <a:ext cx="228600" cy="190500"/>
        </a:xfrm>
        <a:prstGeom prst="rect">
          <a:avLst/>
        </a:prstGeom>
        <a:noFill/>
        <a:ln w="9525" cmpd="sng">
          <a:noFill/>
        </a:ln>
      </xdr:spPr>
    </xdr:pic>
    <xdr:clientData/>
  </xdr:twoCellAnchor>
  <xdr:twoCellAnchor>
    <xdr:from>
      <xdr:col>22</xdr:col>
      <xdr:colOff>9525</xdr:colOff>
      <xdr:row>17</xdr:row>
      <xdr:rowOff>19050</xdr:rowOff>
    </xdr:from>
    <xdr:to>
      <xdr:col>22</xdr:col>
      <xdr:colOff>257175</xdr:colOff>
      <xdr:row>18</xdr:row>
      <xdr:rowOff>0</xdr:rowOff>
    </xdr:to>
    <xdr:pic>
      <xdr:nvPicPr>
        <xdr:cNvPr id="11" name="Picture 334"/>
        <xdr:cNvPicPr preferRelativeResize="1">
          <a:picLocks noChangeAspect="1"/>
        </xdr:cNvPicPr>
      </xdr:nvPicPr>
      <xdr:blipFill>
        <a:blip r:embed="rId5"/>
        <a:stretch>
          <a:fillRect/>
        </a:stretch>
      </xdr:blipFill>
      <xdr:spPr>
        <a:xfrm>
          <a:off x="3771900" y="3143250"/>
          <a:ext cx="247650" cy="161925"/>
        </a:xfrm>
        <a:prstGeom prst="rect">
          <a:avLst/>
        </a:prstGeom>
        <a:noFill/>
        <a:ln w="9525" cmpd="sng">
          <a:noFill/>
        </a:ln>
      </xdr:spPr>
    </xdr:pic>
    <xdr:clientData/>
  </xdr:twoCellAnchor>
  <xdr:twoCellAnchor editAs="oneCell">
    <xdr:from>
      <xdr:col>23</xdr:col>
      <xdr:colOff>504825</xdr:colOff>
      <xdr:row>3</xdr:row>
      <xdr:rowOff>19050</xdr:rowOff>
    </xdr:from>
    <xdr:to>
      <xdr:col>29</xdr:col>
      <xdr:colOff>9525</xdr:colOff>
      <xdr:row>4</xdr:row>
      <xdr:rowOff>66675</xdr:rowOff>
    </xdr:to>
    <xdr:pic>
      <xdr:nvPicPr>
        <xdr:cNvPr id="12" name="Picture 335"/>
        <xdr:cNvPicPr preferRelativeResize="1">
          <a:picLocks noChangeAspect="1"/>
        </xdr:cNvPicPr>
      </xdr:nvPicPr>
      <xdr:blipFill>
        <a:blip r:embed="rId6"/>
        <a:stretch>
          <a:fillRect/>
        </a:stretch>
      </xdr:blipFill>
      <xdr:spPr>
        <a:xfrm>
          <a:off x="4733925" y="514350"/>
          <a:ext cx="923925" cy="219075"/>
        </a:xfrm>
        <a:prstGeom prst="rect">
          <a:avLst/>
        </a:prstGeom>
        <a:noFill/>
        <a:ln w="9525" cmpd="sng">
          <a:noFill/>
        </a:ln>
      </xdr:spPr>
    </xdr:pic>
    <xdr:clientData/>
  </xdr:twoCellAnchor>
  <xdr:twoCellAnchor editAs="oneCell">
    <xdr:from>
      <xdr:col>29</xdr:col>
      <xdr:colOff>219075</xdr:colOff>
      <xdr:row>3</xdr:row>
      <xdr:rowOff>28575</xdr:rowOff>
    </xdr:from>
    <xdr:to>
      <xdr:col>31</xdr:col>
      <xdr:colOff>933450</xdr:colOff>
      <xdr:row>4</xdr:row>
      <xdr:rowOff>57150</xdr:rowOff>
    </xdr:to>
    <xdr:pic>
      <xdr:nvPicPr>
        <xdr:cNvPr id="13" name="Picture 336"/>
        <xdr:cNvPicPr preferRelativeResize="1">
          <a:picLocks noChangeAspect="1"/>
        </xdr:cNvPicPr>
      </xdr:nvPicPr>
      <xdr:blipFill>
        <a:blip r:embed="rId7"/>
        <a:stretch>
          <a:fillRect/>
        </a:stretch>
      </xdr:blipFill>
      <xdr:spPr>
        <a:xfrm>
          <a:off x="5867400" y="523875"/>
          <a:ext cx="1285875" cy="200025"/>
        </a:xfrm>
        <a:prstGeom prst="rect">
          <a:avLst/>
        </a:prstGeom>
        <a:noFill/>
        <a:ln w="9525" cmpd="sng">
          <a:noFill/>
        </a:ln>
      </xdr:spPr>
    </xdr:pic>
    <xdr:clientData/>
  </xdr:twoCellAnchor>
  <xdr:twoCellAnchor>
    <xdr:from>
      <xdr:col>2</xdr:col>
      <xdr:colOff>114300</xdr:colOff>
      <xdr:row>7</xdr:row>
      <xdr:rowOff>38100</xdr:rowOff>
    </xdr:from>
    <xdr:to>
      <xdr:col>7</xdr:col>
      <xdr:colOff>152400</xdr:colOff>
      <xdr:row>8</xdr:row>
      <xdr:rowOff>57150</xdr:rowOff>
    </xdr:to>
    <xdr:sp>
      <xdr:nvSpPr>
        <xdr:cNvPr id="14" name="AutoShape 337"/>
        <xdr:cNvSpPr>
          <a:spLocks/>
        </xdr:cNvSpPr>
      </xdr:nvSpPr>
      <xdr:spPr>
        <a:xfrm>
          <a:off x="809625" y="1219200"/>
          <a:ext cx="1428750" cy="190500"/>
        </a:xfrm>
        <a:prstGeom prst="rect"/>
        <a:noFill/>
      </xdr:spPr>
      <xdr:txBody>
        <a:bodyPr fromWordArt="1" wrap="none" lIns="74295" tIns="8890" rIns="74295" bIns="8890">
          <a:prstTxWarp prst="textPlain"/>
        </a:bodyPr>
        <a:p>
          <a:pPr algn="ctr"/>
          <a:r>
            <a:rPr sz="3600" i="1" kern="10" spc="0">
              <a:ln w="9525" cmpd="sng">
                <a:noFill/>
              </a:ln>
              <a:solidFill>
                <a:srgbClr val="000080"/>
              </a:solidFill>
              <a:latin typeface="HGP創英角ｺﾞｼｯｸUB"/>
              <a:cs typeface="HGP創英角ｺﾞｼｯｸUB"/>
            </a:rPr>
            <a:t>生活習慣改善シート</a:t>
          </a:r>
        </a:p>
      </xdr:txBody>
    </xdr:sp>
    <xdr:clientData/>
  </xdr:twoCellAnchor>
  <xdr:twoCellAnchor editAs="oneCell">
    <xdr:from>
      <xdr:col>2</xdr:col>
      <xdr:colOff>142875</xdr:colOff>
      <xdr:row>54</xdr:row>
      <xdr:rowOff>28575</xdr:rowOff>
    </xdr:from>
    <xdr:to>
      <xdr:col>2</xdr:col>
      <xdr:colOff>600075</xdr:colOff>
      <xdr:row>54</xdr:row>
      <xdr:rowOff>238125</xdr:rowOff>
    </xdr:to>
    <xdr:pic>
      <xdr:nvPicPr>
        <xdr:cNvPr id="15" name="Picture 341"/>
        <xdr:cNvPicPr preferRelativeResize="1">
          <a:picLocks noChangeAspect="1"/>
        </xdr:cNvPicPr>
      </xdr:nvPicPr>
      <xdr:blipFill>
        <a:blip r:embed="rId8"/>
        <a:stretch>
          <a:fillRect/>
        </a:stretch>
      </xdr:blipFill>
      <xdr:spPr>
        <a:xfrm>
          <a:off x="838200" y="9839325"/>
          <a:ext cx="457200" cy="209550"/>
        </a:xfrm>
        <a:prstGeom prst="rect">
          <a:avLst/>
        </a:prstGeom>
        <a:noFill/>
        <a:ln w="9525" cmpd="sng">
          <a:noFill/>
        </a:ln>
      </xdr:spPr>
    </xdr:pic>
    <xdr:clientData/>
  </xdr:twoCellAnchor>
  <xdr:twoCellAnchor>
    <xdr:from>
      <xdr:col>22</xdr:col>
      <xdr:colOff>28575</xdr:colOff>
      <xdr:row>54</xdr:row>
      <xdr:rowOff>0</xdr:rowOff>
    </xdr:from>
    <xdr:to>
      <xdr:col>22</xdr:col>
      <xdr:colOff>447675</xdr:colOff>
      <xdr:row>54</xdr:row>
      <xdr:rowOff>190500</xdr:rowOff>
    </xdr:to>
    <xdr:sp>
      <xdr:nvSpPr>
        <xdr:cNvPr id="16" name="AutoShape 343"/>
        <xdr:cNvSpPr>
          <a:spLocks/>
        </xdr:cNvSpPr>
      </xdr:nvSpPr>
      <xdr:spPr>
        <a:xfrm rot="10800000" flipH="1">
          <a:off x="3790950" y="9810750"/>
          <a:ext cx="419100" cy="190500"/>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23</xdr:col>
      <xdr:colOff>19050</xdr:colOff>
      <xdr:row>52</xdr:row>
      <xdr:rowOff>57150</xdr:rowOff>
    </xdr:from>
    <xdr:to>
      <xdr:col>31</xdr:col>
      <xdr:colOff>514350</xdr:colOff>
      <xdr:row>53</xdr:row>
      <xdr:rowOff>133350</xdr:rowOff>
    </xdr:to>
    <xdr:pic>
      <xdr:nvPicPr>
        <xdr:cNvPr id="17" name="Picture 346"/>
        <xdr:cNvPicPr preferRelativeResize="1">
          <a:picLocks noChangeAspect="1"/>
        </xdr:cNvPicPr>
      </xdr:nvPicPr>
      <xdr:blipFill>
        <a:blip r:embed="rId9"/>
        <a:stretch>
          <a:fillRect/>
        </a:stretch>
      </xdr:blipFill>
      <xdr:spPr>
        <a:xfrm>
          <a:off x="4248150" y="9582150"/>
          <a:ext cx="2486025" cy="219075"/>
        </a:xfrm>
        <a:prstGeom prst="rect">
          <a:avLst/>
        </a:prstGeom>
        <a:noFill/>
        <a:ln w="9525" cmpd="sng">
          <a:noFill/>
        </a:ln>
      </xdr:spPr>
    </xdr:pic>
    <xdr:clientData/>
  </xdr:twoCellAnchor>
  <xdr:twoCellAnchor editAs="oneCell">
    <xdr:from>
      <xdr:col>0</xdr:col>
      <xdr:colOff>0</xdr:colOff>
      <xdr:row>9</xdr:row>
      <xdr:rowOff>161925</xdr:rowOff>
    </xdr:from>
    <xdr:to>
      <xdr:col>4</xdr:col>
      <xdr:colOff>466725</xdr:colOff>
      <xdr:row>14</xdr:row>
      <xdr:rowOff>0</xdr:rowOff>
    </xdr:to>
    <xdr:pic>
      <xdr:nvPicPr>
        <xdr:cNvPr id="18" name="Picture 350"/>
        <xdr:cNvPicPr preferRelativeResize="1">
          <a:picLocks noChangeAspect="1"/>
        </xdr:cNvPicPr>
      </xdr:nvPicPr>
      <xdr:blipFill>
        <a:blip r:embed="rId10"/>
        <a:stretch>
          <a:fillRect/>
        </a:stretch>
      </xdr:blipFill>
      <xdr:spPr>
        <a:xfrm>
          <a:off x="0" y="1685925"/>
          <a:ext cx="1885950" cy="695325"/>
        </a:xfrm>
        <a:prstGeom prst="rect">
          <a:avLst/>
        </a:prstGeom>
        <a:noFill/>
        <a:ln w="9525" cmpd="sng">
          <a:noFill/>
        </a:ln>
      </xdr:spPr>
    </xdr:pic>
    <xdr:clientData fLocksWithSheet="0"/>
  </xdr:twoCellAnchor>
  <xdr:twoCellAnchor editAs="oneCell">
    <xdr:from>
      <xdr:col>29</xdr:col>
      <xdr:colOff>19050</xdr:colOff>
      <xdr:row>17</xdr:row>
      <xdr:rowOff>0</xdr:rowOff>
    </xdr:from>
    <xdr:to>
      <xdr:col>29</xdr:col>
      <xdr:colOff>228600</xdr:colOff>
      <xdr:row>18</xdr:row>
      <xdr:rowOff>28575</xdr:rowOff>
    </xdr:to>
    <xdr:pic>
      <xdr:nvPicPr>
        <xdr:cNvPr id="19" name="Picture 377"/>
        <xdr:cNvPicPr preferRelativeResize="1">
          <a:picLocks noChangeAspect="1"/>
        </xdr:cNvPicPr>
      </xdr:nvPicPr>
      <xdr:blipFill>
        <a:blip r:embed="rId11"/>
        <a:stretch>
          <a:fillRect/>
        </a:stretch>
      </xdr:blipFill>
      <xdr:spPr>
        <a:xfrm>
          <a:off x="5667375" y="3124200"/>
          <a:ext cx="209550" cy="209550"/>
        </a:xfrm>
        <a:prstGeom prst="rect">
          <a:avLst/>
        </a:prstGeom>
        <a:noFill/>
        <a:ln w="9525" cmpd="sng">
          <a:noFill/>
        </a:ln>
      </xdr:spPr>
    </xdr:pic>
    <xdr:clientData/>
  </xdr:twoCellAnchor>
  <xdr:twoCellAnchor editAs="oneCell">
    <xdr:from>
      <xdr:col>2</xdr:col>
      <xdr:colOff>9525</xdr:colOff>
      <xdr:row>17</xdr:row>
      <xdr:rowOff>0</xdr:rowOff>
    </xdr:from>
    <xdr:to>
      <xdr:col>2</xdr:col>
      <xdr:colOff>219075</xdr:colOff>
      <xdr:row>17</xdr:row>
      <xdr:rowOff>161925</xdr:rowOff>
    </xdr:to>
    <xdr:pic>
      <xdr:nvPicPr>
        <xdr:cNvPr id="20" name="Picture 378"/>
        <xdr:cNvPicPr preferRelativeResize="1">
          <a:picLocks noChangeAspect="1"/>
        </xdr:cNvPicPr>
      </xdr:nvPicPr>
      <xdr:blipFill>
        <a:blip r:embed="rId12"/>
        <a:stretch>
          <a:fillRect/>
        </a:stretch>
      </xdr:blipFill>
      <xdr:spPr>
        <a:xfrm>
          <a:off x="704850" y="3124200"/>
          <a:ext cx="209550" cy="161925"/>
        </a:xfrm>
        <a:prstGeom prst="rect">
          <a:avLst/>
        </a:prstGeom>
        <a:noFill/>
        <a:ln w="9525" cmpd="sng">
          <a:noFill/>
        </a:ln>
      </xdr:spPr>
    </xdr:pic>
    <xdr:clientData/>
  </xdr:twoCellAnchor>
  <xdr:twoCellAnchor>
    <xdr:from>
      <xdr:col>0</xdr:col>
      <xdr:colOff>0</xdr:colOff>
      <xdr:row>60</xdr:row>
      <xdr:rowOff>66675</xdr:rowOff>
    </xdr:from>
    <xdr:to>
      <xdr:col>33</xdr:col>
      <xdr:colOff>0</xdr:colOff>
      <xdr:row>78</xdr:row>
      <xdr:rowOff>133350</xdr:rowOff>
    </xdr:to>
    <xdr:graphicFrame>
      <xdr:nvGraphicFramePr>
        <xdr:cNvPr id="21" name="Chart 474"/>
        <xdr:cNvGraphicFramePr/>
      </xdr:nvGraphicFramePr>
      <xdr:xfrm>
        <a:off x="0" y="10982325"/>
        <a:ext cx="7248525" cy="3152775"/>
      </xdr:xfrm>
      <a:graphic>
        <a:graphicData uri="http://schemas.openxmlformats.org/drawingml/2006/chart">
          <c:chart xmlns:c="http://schemas.openxmlformats.org/drawingml/2006/chart" r:id="rId1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15</xdr:col>
      <xdr:colOff>123825</xdr:colOff>
      <xdr:row>14</xdr:row>
      <xdr:rowOff>114300</xdr:rowOff>
    </xdr:to>
    <xdr:pic>
      <xdr:nvPicPr>
        <xdr:cNvPr id="1" name="Picture 2"/>
        <xdr:cNvPicPr preferRelativeResize="1">
          <a:picLocks noChangeAspect="1"/>
        </xdr:cNvPicPr>
      </xdr:nvPicPr>
      <xdr:blipFill>
        <a:blip r:embed="rId1"/>
        <a:stretch>
          <a:fillRect/>
        </a:stretch>
      </xdr:blipFill>
      <xdr:spPr>
        <a:xfrm>
          <a:off x="3571875" y="180975"/>
          <a:ext cx="6286500" cy="2333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T118"/>
  <sheetViews>
    <sheetView showGridLines="0" tabSelected="1" zoomScale="120" zoomScaleNormal="120" workbookViewId="0" topLeftCell="A1">
      <selection activeCell="B2" sqref="B2:C3"/>
    </sheetView>
  </sheetViews>
  <sheetFormatPr defaultColWidth="9.00390625" defaultRowHeight="13.5"/>
  <cols>
    <col min="1" max="1" width="1.00390625" style="14" customWidth="1"/>
    <col min="2" max="2" width="8.125" style="2" customWidth="1"/>
    <col min="3" max="3" width="8.75390625" style="3" customWidth="1"/>
    <col min="4" max="4" width="0.74609375" style="3" customWidth="1"/>
    <col min="5" max="5" width="8.75390625" style="3" customWidth="1"/>
    <col min="6" max="6" width="7.875" style="4" hidden="1" customWidth="1"/>
    <col min="7" max="7" width="9.875" style="4" hidden="1" customWidth="1"/>
    <col min="8" max="8" width="6.875" style="1" customWidth="1"/>
    <col min="9" max="9" width="8.625" style="4" hidden="1" customWidth="1"/>
    <col min="10" max="10" width="8.50390625" style="4" hidden="1" customWidth="1"/>
    <col min="11" max="11" width="16.875" style="4" hidden="1" customWidth="1"/>
    <col min="12" max="12" width="5.375" style="4" hidden="1" customWidth="1"/>
    <col min="13" max="13" width="17.50390625" style="4" hidden="1" customWidth="1"/>
    <col min="14" max="17" width="9.875" style="4" hidden="1" customWidth="1"/>
    <col min="18" max="18" width="6.875" style="18" customWidth="1"/>
    <col min="19" max="20" width="3.75390625" style="2" customWidth="1"/>
    <col min="21" max="21" width="7.00390625" style="4" hidden="1" customWidth="1"/>
    <col min="22" max="22" width="0.74609375" style="2" customWidth="1"/>
    <col min="23" max="23" width="6.125" style="2" customWidth="1"/>
    <col min="24" max="24" width="7.625" style="2" customWidth="1"/>
    <col min="25" max="25" width="0.74609375" style="2" customWidth="1"/>
    <col min="26" max="26" width="4.375" style="2" customWidth="1"/>
    <col min="27" max="27" width="0.74609375" style="2" customWidth="1"/>
    <col min="28" max="28" width="4.375" style="2" customWidth="1"/>
    <col min="29" max="29" width="0.74609375" style="2" customWidth="1"/>
    <col min="30" max="30" width="7.50390625" style="2" customWidth="1"/>
    <col min="31" max="31" width="11.25390625" style="4" hidden="1" customWidth="1"/>
    <col min="32" max="32" width="12.50390625" style="2" customWidth="1"/>
    <col min="33" max="33" width="1.00390625" style="45" customWidth="1"/>
    <col min="34" max="46" width="5.375" style="45" customWidth="1"/>
    <col min="47" max="16384" width="5.375" style="2" customWidth="1"/>
  </cols>
  <sheetData>
    <row r="1" spans="1:46" s="14" customFormat="1" ht="12">
      <c r="A1" s="12"/>
      <c r="B1" s="19" t="s">
        <v>15</v>
      </c>
      <c r="D1" s="42"/>
      <c r="E1" s="19" t="s">
        <v>17</v>
      </c>
      <c r="F1" s="13"/>
      <c r="G1" s="13"/>
      <c r="H1" s="12"/>
      <c r="I1" s="13"/>
      <c r="J1" s="13"/>
      <c r="K1" s="13"/>
      <c r="L1" s="13"/>
      <c r="M1" s="13"/>
      <c r="N1" s="13"/>
      <c r="O1" s="13"/>
      <c r="P1" s="13"/>
      <c r="Q1" s="13"/>
      <c r="R1" s="17"/>
      <c r="S1" s="12"/>
      <c r="T1" s="12"/>
      <c r="U1" s="13"/>
      <c r="V1" s="12"/>
      <c r="W1" s="8" t="s">
        <v>16</v>
      </c>
      <c r="X1" s="12"/>
      <c r="Y1" s="12"/>
      <c r="Z1" s="12"/>
      <c r="AA1" s="12"/>
      <c r="AB1" s="12"/>
      <c r="AC1" s="12"/>
      <c r="AD1" s="8" t="s">
        <v>0</v>
      </c>
      <c r="AE1" s="26"/>
      <c r="AF1" s="12"/>
      <c r="AG1" s="38"/>
      <c r="AH1" s="42"/>
      <c r="AI1" s="42"/>
      <c r="AJ1" s="42"/>
      <c r="AK1" s="289"/>
      <c r="AL1" s="289"/>
      <c r="AM1" s="42"/>
      <c r="AN1" s="42"/>
      <c r="AO1" s="42"/>
      <c r="AP1" s="42"/>
      <c r="AQ1" s="42"/>
      <c r="AR1" s="42"/>
      <c r="AS1" s="42"/>
      <c r="AT1" s="42"/>
    </row>
    <row r="2" spans="1:38" ht="13.5">
      <c r="A2" s="12"/>
      <c r="B2" s="240"/>
      <c r="C2" s="240"/>
      <c r="D2" s="218"/>
      <c r="E2" s="240"/>
      <c r="F2" s="240"/>
      <c r="G2" s="240"/>
      <c r="H2" s="240"/>
      <c r="I2" s="240"/>
      <c r="J2" s="240"/>
      <c r="K2" s="240"/>
      <c r="L2" s="240"/>
      <c r="M2" s="240"/>
      <c r="N2" s="240"/>
      <c r="O2" s="240"/>
      <c r="P2" s="240"/>
      <c r="Q2" s="240"/>
      <c r="R2" s="240"/>
      <c r="S2" s="240"/>
      <c r="T2" s="240"/>
      <c r="U2" s="31"/>
      <c r="V2" s="9"/>
      <c r="W2" s="295"/>
      <c r="X2" s="295"/>
      <c r="Y2" s="295"/>
      <c r="Z2" s="295"/>
      <c r="AA2" s="295"/>
      <c r="AB2" s="295"/>
      <c r="AC2" s="9"/>
      <c r="AD2" s="291"/>
      <c r="AE2" s="291"/>
      <c r="AF2" s="291"/>
      <c r="AG2" s="72"/>
      <c r="AK2" s="289"/>
      <c r="AL2" s="289"/>
    </row>
    <row r="3" spans="1:38" ht="13.5">
      <c r="A3" s="12"/>
      <c r="B3" s="241"/>
      <c r="C3" s="241"/>
      <c r="D3" s="218"/>
      <c r="E3" s="241"/>
      <c r="F3" s="241"/>
      <c r="G3" s="241"/>
      <c r="H3" s="241"/>
      <c r="I3" s="241"/>
      <c r="J3" s="241"/>
      <c r="K3" s="241"/>
      <c r="L3" s="241"/>
      <c r="M3" s="241"/>
      <c r="N3" s="241"/>
      <c r="O3" s="241"/>
      <c r="P3" s="241"/>
      <c r="Q3" s="241"/>
      <c r="R3" s="241"/>
      <c r="S3" s="241"/>
      <c r="T3" s="241"/>
      <c r="U3" s="31"/>
      <c r="V3" s="9"/>
      <c r="W3" s="296"/>
      <c r="X3" s="296"/>
      <c r="Y3" s="296"/>
      <c r="Z3" s="296"/>
      <c r="AA3" s="296"/>
      <c r="AB3" s="296"/>
      <c r="AC3" s="9"/>
      <c r="AD3" s="292"/>
      <c r="AE3" s="292"/>
      <c r="AF3" s="292"/>
      <c r="AG3" s="72"/>
      <c r="AK3" s="289"/>
      <c r="AL3" s="289"/>
    </row>
    <row r="4" spans="1:38" ht="13.5">
      <c r="A4" s="12"/>
      <c r="B4" s="19" t="s">
        <v>18</v>
      </c>
      <c r="D4" s="39"/>
      <c r="E4" s="10"/>
      <c r="F4" s="13"/>
      <c r="G4" s="13"/>
      <c r="H4" s="12"/>
      <c r="I4" s="13"/>
      <c r="J4" s="13"/>
      <c r="K4" s="13"/>
      <c r="L4" s="13"/>
      <c r="M4" s="13"/>
      <c r="N4" s="13"/>
      <c r="O4" s="13"/>
      <c r="P4" s="13"/>
      <c r="Q4" s="13"/>
      <c r="R4" s="17"/>
      <c r="S4" s="12"/>
      <c r="T4" s="12"/>
      <c r="U4" s="13"/>
      <c r="V4" s="12"/>
      <c r="W4" s="12"/>
      <c r="X4" s="12"/>
      <c r="Y4" s="12"/>
      <c r="Z4" s="12"/>
      <c r="AA4" s="12"/>
      <c r="AB4" s="12"/>
      <c r="AC4" s="12"/>
      <c r="AD4" s="12"/>
      <c r="AE4" s="13"/>
      <c r="AF4" s="9"/>
      <c r="AG4" s="73"/>
      <c r="AK4" s="289"/>
      <c r="AL4" s="289"/>
    </row>
    <row r="5" spans="1:38" ht="13.5">
      <c r="A5" s="12"/>
      <c r="B5" s="12"/>
      <c r="C5" s="11"/>
      <c r="D5" s="219"/>
      <c r="E5" s="10"/>
      <c r="I5" s="13"/>
      <c r="J5" s="13"/>
      <c r="K5" s="13"/>
      <c r="L5" s="13"/>
      <c r="M5" s="13"/>
      <c r="N5" s="13"/>
      <c r="O5" s="13"/>
      <c r="P5" s="13"/>
      <c r="Q5" s="13"/>
      <c r="R5" s="17"/>
      <c r="S5" s="12"/>
      <c r="T5" s="12"/>
      <c r="U5" s="13"/>
      <c r="V5" s="12"/>
      <c r="W5" s="12"/>
      <c r="X5" s="12"/>
      <c r="Y5" s="12"/>
      <c r="Z5" s="12"/>
      <c r="AA5" s="12"/>
      <c r="AB5" s="12"/>
      <c r="AC5" s="216"/>
      <c r="AD5" s="12"/>
      <c r="AE5" s="13"/>
      <c r="AF5" s="9"/>
      <c r="AG5" s="73"/>
      <c r="AK5" s="289"/>
      <c r="AL5" s="289"/>
    </row>
    <row r="6" spans="1:38" ht="13.5">
      <c r="A6" s="12"/>
      <c r="B6" s="12"/>
      <c r="E6" s="145">
        <v>2012</v>
      </c>
      <c r="F6" s="140"/>
      <c r="G6" s="140"/>
      <c r="H6" s="233" t="s">
        <v>162</v>
      </c>
      <c r="I6" s="13"/>
      <c r="J6" s="13"/>
      <c r="K6" s="13"/>
      <c r="L6" s="13"/>
      <c r="M6" s="13"/>
      <c r="N6" s="13"/>
      <c r="O6" s="13"/>
      <c r="P6" s="13"/>
      <c r="Q6" s="13"/>
      <c r="R6" s="17"/>
      <c r="Y6" s="12"/>
      <c r="Z6" s="20" t="s">
        <v>9</v>
      </c>
      <c r="AA6" s="149"/>
      <c r="AB6" s="21"/>
      <c r="AC6" s="239"/>
      <c r="AD6" s="194"/>
      <c r="AE6" s="27">
        <f>(R10/100)*(R10/100)*22</f>
        <v>63.57999999999999</v>
      </c>
      <c r="AF6" s="197">
        <f>AE6</f>
        <v>63.57999999999999</v>
      </c>
      <c r="AG6" s="127"/>
      <c r="AK6" s="289"/>
      <c r="AL6" s="289"/>
    </row>
    <row r="7" spans="1:38" ht="13.5" customHeight="1">
      <c r="A7" s="12"/>
      <c r="B7" s="12"/>
      <c r="E7" s="145">
        <v>1</v>
      </c>
      <c r="F7" s="141"/>
      <c r="G7" s="141"/>
      <c r="H7" s="233" t="s">
        <v>19</v>
      </c>
      <c r="I7" s="13"/>
      <c r="J7" s="13"/>
      <c r="K7" s="13"/>
      <c r="L7" s="13"/>
      <c r="M7" s="13"/>
      <c r="N7" s="13"/>
      <c r="O7" s="13"/>
      <c r="P7" s="13"/>
      <c r="Q7" s="13"/>
      <c r="R7" s="17"/>
      <c r="Y7" s="12"/>
      <c r="Z7" s="22" t="s">
        <v>12</v>
      </c>
      <c r="AA7" s="150"/>
      <c r="AB7" s="7"/>
      <c r="AC7" s="6"/>
      <c r="AD7" s="195"/>
      <c r="AE7" s="28"/>
      <c r="AF7" s="198">
        <f>V10/((R10/100)*(R10/100))</f>
        <v>24.221453287197235</v>
      </c>
      <c r="AG7" s="128"/>
      <c r="AK7" s="50"/>
      <c r="AL7" s="50"/>
    </row>
    <row r="8" spans="1:38" s="45" customFormat="1" ht="13.5" customHeight="1">
      <c r="A8" s="38"/>
      <c r="B8" s="38"/>
      <c r="C8" s="40"/>
      <c r="D8" s="40"/>
      <c r="E8" s="40"/>
      <c r="F8" s="52"/>
      <c r="G8" s="52"/>
      <c r="H8" s="41"/>
      <c r="I8" s="52"/>
      <c r="J8" s="52"/>
      <c r="K8" s="52"/>
      <c r="L8" s="52"/>
      <c r="M8" s="52"/>
      <c r="N8" s="52"/>
      <c r="O8" s="52"/>
      <c r="P8" s="52"/>
      <c r="Q8" s="52"/>
      <c r="R8" s="53"/>
      <c r="U8" s="54"/>
      <c r="V8" s="55"/>
      <c r="Y8" s="38"/>
      <c r="Z8" s="56" t="s">
        <v>10</v>
      </c>
      <c r="AA8" s="151"/>
      <c r="AB8" s="57"/>
      <c r="AC8" s="60"/>
      <c r="AD8" s="144"/>
      <c r="AE8" s="196"/>
      <c r="AF8" s="193">
        <f>V10*I17</f>
        <v>1561</v>
      </c>
      <c r="AG8" s="128"/>
      <c r="AK8" s="50"/>
      <c r="AL8" s="50"/>
    </row>
    <row r="9" spans="1:38" s="45" customFormat="1" ht="13.5" customHeight="1">
      <c r="A9" s="38"/>
      <c r="B9" s="38"/>
      <c r="C9" s="39"/>
      <c r="D9" s="39"/>
      <c r="E9" s="39"/>
      <c r="F9" s="52"/>
      <c r="G9" s="52"/>
      <c r="H9" s="41"/>
      <c r="I9" s="54"/>
      <c r="J9" s="54"/>
      <c r="K9" s="54"/>
      <c r="L9" s="54"/>
      <c r="M9" s="54"/>
      <c r="N9" s="54"/>
      <c r="O9" s="54"/>
      <c r="P9" s="54"/>
      <c r="Q9" s="54"/>
      <c r="R9" s="58"/>
      <c r="U9" s="54"/>
      <c r="Y9" s="59"/>
      <c r="Z9" s="214" t="s">
        <v>21</v>
      </c>
      <c r="AA9" s="150"/>
      <c r="AB9" s="7"/>
      <c r="AC9" s="23"/>
      <c r="AD9" s="23"/>
      <c r="AE9" s="25"/>
      <c r="AF9" s="23"/>
      <c r="AG9" s="128"/>
      <c r="AK9" s="290"/>
      <c r="AL9" s="290"/>
    </row>
    <row r="10" spans="1:33" ht="13.5" customHeight="1">
      <c r="A10" s="38"/>
      <c r="B10" s="38"/>
      <c r="C10" s="253"/>
      <c r="D10" s="253"/>
      <c r="E10" s="253"/>
      <c r="F10" s="13"/>
      <c r="G10" s="13"/>
      <c r="H10" s="146" t="s">
        <v>13</v>
      </c>
      <c r="I10" s="140"/>
      <c r="J10" s="140"/>
      <c r="K10" s="140"/>
      <c r="L10" s="140"/>
      <c r="M10" s="140"/>
      <c r="N10" s="140"/>
      <c r="O10" s="140"/>
      <c r="P10" s="140"/>
      <c r="Q10" s="140"/>
      <c r="R10" s="230">
        <v>170</v>
      </c>
      <c r="S10" s="142" t="s">
        <v>149</v>
      </c>
      <c r="T10" s="146" t="s">
        <v>155</v>
      </c>
      <c r="U10" s="143"/>
      <c r="V10" s="294">
        <v>70</v>
      </c>
      <c r="W10" s="294"/>
      <c r="X10" s="147" t="s">
        <v>148</v>
      </c>
      <c r="Y10" s="12"/>
      <c r="Z10" s="22" t="s">
        <v>146</v>
      </c>
      <c r="AA10" s="150"/>
      <c r="AB10" s="7"/>
      <c r="AC10" s="23"/>
      <c r="AD10" s="23"/>
      <c r="AE10" s="25"/>
      <c r="AF10" s="23"/>
      <c r="AG10" s="128"/>
    </row>
    <row r="11" spans="1:33" ht="13.5" customHeight="1">
      <c r="A11" s="42"/>
      <c r="B11" s="42"/>
      <c r="C11" s="253"/>
      <c r="D11" s="253"/>
      <c r="E11" s="253"/>
      <c r="F11" s="15"/>
      <c r="G11" s="15"/>
      <c r="H11" s="146" t="s">
        <v>14</v>
      </c>
      <c r="I11" s="140"/>
      <c r="J11" s="140"/>
      <c r="K11" s="140"/>
      <c r="L11" s="140"/>
      <c r="M11" s="140"/>
      <c r="N11" s="140"/>
      <c r="O11" s="140"/>
      <c r="P11" s="140"/>
      <c r="Q11" s="140"/>
      <c r="R11" s="204">
        <v>40</v>
      </c>
      <c r="S11" s="142" t="s">
        <v>7</v>
      </c>
      <c r="T11" s="146" t="s">
        <v>156</v>
      </c>
      <c r="U11" s="143"/>
      <c r="V11" s="271">
        <v>1</v>
      </c>
      <c r="W11" s="271"/>
      <c r="X11" s="148" t="s">
        <v>141</v>
      </c>
      <c r="Y11" s="14"/>
      <c r="Z11" s="214" t="s">
        <v>147</v>
      </c>
      <c r="AA11" s="152"/>
      <c r="AB11" s="6"/>
      <c r="AC11" s="23"/>
      <c r="AD11" s="6"/>
      <c r="AE11" s="29">
        <f>V10*K17*10*4</f>
        <v>42.980000000000004</v>
      </c>
      <c r="AF11" s="199">
        <f>AE11</f>
        <v>42.980000000000004</v>
      </c>
      <c r="AG11" s="128"/>
    </row>
    <row r="12" spans="1:33" ht="13.5">
      <c r="A12" s="42"/>
      <c r="B12" s="42"/>
      <c r="C12" s="44"/>
      <c r="D12" s="44"/>
      <c r="E12" s="43"/>
      <c r="F12" s="15"/>
      <c r="G12" s="15"/>
      <c r="H12" s="43"/>
      <c r="I12" s="43"/>
      <c r="J12" s="43"/>
      <c r="K12" s="43"/>
      <c r="L12" s="43"/>
      <c r="M12" s="43"/>
      <c r="N12" s="43"/>
      <c r="O12" s="43"/>
      <c r="P12" s="43"/>
      <c r="Q12" s="43"/>
      <c r="R12" s="43"/>
      <c r="S12" s="144"/>
      <c r="T12" s="23" t="s">
        <v>157</v>
      </c>
      <c r="U12" s="143"/>
      <c r="V12" s="293">
        <v>80</v>
      </c>
      <c r="W12" s="293"/>
      <c r="X12" s="147" t="s">
        <v>149</v>
      </c>
      <c r="Y12" s="14"/>
      <c r="Z12" s="22" t="s">
        <v>11</v>
      </c>
      <c r="AA12" s="150"/>
      <c r="AB12" s="7"/>
      <c r="AC12" s="23"/>
      <c r="AD12" s="6"/>
      <c r="AE12" s="30">
        <f>R10-100</f>
        <v>70</v>
      </c>
      <c r="AF12" s="200">
        <f>AE12</f>
        <v>70</v>
      </c>
      <c r="AG12" s="128"/>
    </row>
    <row r="13" spans="2:33" ht="13.5" customHeight="1">
      <c r="B13" s="45"/>
      <c r="E13" s="47"/>
      <c r="F13" s="16"/>
      <c r="G13" s="16"/>
      <c r="H13" s="252" t="s">
        <v>142</v>
      </c>
      <c r="I13" s="252"/>
      <c r="J13" s="252"/>
      <c r="K13" s="252"/>
      <c r="L13" s="252"/>
      <c r="M13" s="252"/>
      <c r="N13" s="252"/>
      <c r="O13" s="252"/>
      <c r="P13" s="252"/>
      <c r="Q13" s="252"/>
      <c r="R13" s="252"/>
      <c r="S13" s="252"/>
      <c r="T13" s="281">
        <v>0</v>
      </c>
      <c r="U13" s="281"/>
      <c r="V13" s="281"/>
      <c r="W13" s="281"/>
      <c r="X13" s="147" t="s">
        <v>8</v>
      </c>
      <c r="Z13" s="283" t="s">
        <v>134</v>
      </c>
      <c r="AA13" s="284"/>
      <c r="AB13" s="284"/>
      <c r="AC13" s="284"/>
      <c r="AD13" s="284"/>
      <c r="AE13" s="284"/>
      <c r="AF13" s="284"/>
      <c r="AG13" s="285"/>
    </row>
    <row r="14" spans="1:33" s="45" customFormat="1" ht="13.5">
      <c r="A14" s="203"/>
      <c r="C14" s="46"/>
      <c r="D14" s="46"/>
      <c r="E14" s="47"/>
      <c r="F14" s="47"/>
      <c r="G14" s="47"/>
      <c r="H14" s="47"/>
      <c r="I14" s="47"/>
      <c r="J14" s="47"/>
      <c r="K14" s="47"/>
      <c r="L14" s="47"/>
      <c r="M14" s="47"/>
      <c r="N14" s="47"/>
      <c r="O14" s="47"/>
      <c r="P14" s="47"/>
      <c r="Q14" s="47"/>
      <c r="R14" s="61"/>
      <c r="U14" s="54"/>
      <c r="V14" s="42"/>
      <c r="W14" s="62"/>
      <c r="Z14" s="286"/>
      <c r="AA14" s="287"/>
      <c r="AB14" s="287"/>
      <c r="AC14" s="287"/>
      <c r="AD14" s="287"/>
      <c r="AE14" s="287"/>
      <c r="AF14" s="287"/>
      <c r="AG14" s="288"/>
    </row>
    <row r="15" spans="1:33" s="48" customFormat="1" ht="30.75" customHeight="1">
      <c r="A15" s="215" t="s">
        <v>135</v>
      </c>
      <c r="B15" s="78"/>
      <c r="C15" s="78"/>
      <c r="D15" s="78"/>
      <c r="E15" s="192" t="str">
        <f>IF($K$76&gt;493.7," ",VLOOKUP($K$76,$I$20:$M$75,4,1))</f>
        <v>始</v>
      </c>
      <c r="F15" s="192"/>
      <c r="G15" s="192"/>
      <c r="H15" s="192" t="str">
        <f>IF(K76&gt;493.7,"　","宿場")</f>
        <v>宿場</v>
      </c>
      <c r="I15" s="63"/>
      <c r="J15" s="63"/>
      <c r="K15" s="63"/>
      <c r="L15" s="63"/>
      <c r="M15" s="63"/>
      <c r="N15" s="63"/>
      <c r="O15" s="63"/>
      <c r="P15" s="63"/>
      <c r="Q15" s="63"/>
      <c r="R15" s="282" t="str">
        <f>IF($K$76&gt;493.7,"祝　東海道五十三次 ",VLOOKUP($K$76,$I$20:$M$75,5,1))</f>
        <v>日本橋（にほんばし）</v>
      </c>
      <c r="S15" s="282"/>
      <c r="T15" s="282"/>
      <c r="U15" s="282"/>
      <c r="V15" s="282"/>
      <c r="W15" s="282"/>
      <c r="X15" s="282"/>
      <c r="Y15" s="282"/>
      <c r="Z15" s="191" t="str">
        <f>IF(K76&gt;493.7,"制覇しました！！","を通過しました！")</f>
        <v>を通過しました！</v>
      </c>
      <c r="AA15" s="191"/>
      <c r="AB15" s="191"/>
      <c r="AC15" s="191"/>
      <c r="AD15" s="191"/>
      <c r="AE15" s="191"/>
      <c r="AF15" s="191"/>
      <c r="AG15" s="191"/>
    </row>
    <row r="16" spans="1:37" s="119" customFormat="1" ht="13.5" customHeight="1">
      <c r="A16" s="201"/>
      <c r="B16" s="117"/>
      <c r="C16" s="118" t="s">
        <v>139</v>
      </c>
      <c r="D16" s="118"/>
      <c r="E16" s="117" t="s">
        <v>136</v>
      </c>
      <c r="F16" s="120"/>
      <c r="G16" s="120"/>
      <c r="I16" s="120"/>
      <c r="J16" s="120"/>
      <c r="K16" s="120"/>
      <c r="L16" s="120"/>
      <c r="M16" s="120"/>
      <c r="N16" s="120"/>
      <c r="O16" s="120"/>
      <c r="P16" s="120"/>
      <c r="Q16" s="120"/>
      <c r="R16" s="121"/>
      <c r="U16" s="120"/>
      <c r="W16" s="119" t="s">
        <v>160</v>
      </c>
      <c r="AE16" s="120"/>
      <c r="AI16" s="48"/>
      <c r="AJ16" s="48"/>
      <c r="AK16" s="48"/>
    </row>
    <row r="17" spans="1:37" s="124" customFormat="1" ht="14.25">
      <c r="A17" s="202"/>
      <c r="B17" s="122" t="s">
        <v>140</v>
      </c>
      <c r="C17" s="123"/>
      <c r="D17" s="123"/>
      <c r="E17" s="122" t="s">
        <v>161</v>
      </c>
      <c r="F17" s="125"/>
      <c r="G17" s="125"/>
      <c r="I17" s="254" t="str">
        <f>IF(V11=1,IF(R11&gt;70,"21.5",IF(R11&gt;50,"21.5",IF(R11&gt;30,"22.3",IF(R11&gt;18,"24")))),IF(R11&gt;70,"20.7",IF(R11&gt;50,"20.7",IF(R11&gt;30,"21.7",IF(R11&gt;18,"23.6")))))</f>
        <v>22.3</v>
      </c>
      <c r="J17" s="254"/>
      <c r="K17" s="264" t="str">
        <f>IF(V11=1,IF(R11&gt;49,"0.01514",IF(R11&gt;39,"0.01535",IF(R11&gt;29,"0.01583",IF(R11&gt;15,"0.01653")))),IF(R11&gt;49,"0.01451",IF(R11&gt;39,"0.01465",IF(R11&gt;29,"0.01528",IF(R11&gt;15,"0.01639")))))</f>
        <v>0.01535</v>
      </c>
      <c r="L17" s="264"/>
      <c r="M17" s="125"/>
      <c r="N17" s="125"/>
      <c r="O17" s="125"/>
      <c r="P17" s="125"/>
      <c r="Q17" s="125"/>
      <c r="R17" s="126"/>
      <c r="U17" s="125"/>
      <c r="W17" s="124" t="s">
        <v>137</v>
      </c>
      <c r="AE17" s="125"/>
      <c r="AI17" s="48"/>
      <c r="AJ17" s="48"/>
      <c r="AK17" s="48"/>
    </row>
    <row r="18" spans="1:33" s="48" customFormat="1" ht="14.25" customHeight="1">
      <c r="A18" s="38"/>
      <c r="B18" s="130"/>
      <c r="C18" s="242" t="s">
        <v>138</v>
      </c>
      <c r="D18" s="137"/>
      <c r="E18" s="244" t="s">
        <v>150</v>
      </c>
      <c r="F18" s="131" t="s">
        <v>5</v>
      </c>
      <c r="G18" s="131" t="s">
        <v>4</v>
      </c>
      <c r="H18" s="246" t="s">
        <v>159</v>
      </c>
      <c r="I18" s="225" t="s">
        <v>1</v>
      </c>
      <c r="J18" s="225" t="s">
        <v>2</v>
      </c>
      <c r="K18" s="225" t="s">
        <v>20</v>
      </c>
      <c r="L18" s="225"/>
      <c r="M18" s="225"/>
      <c r="N18" s="225" t="s">
        <v>4</v>
      </c>
      <c r="O18" s="225"/>
      <c r="P18" s="225"/>
      <c r="Q18" s="225"/>
      <c r="R18" s="248" t="s">
        <v>158</v>
      </c>
      <c r="S18" s="248"/>
      <c r="T18" s="249"/>
      <c r="U18" s="134"/>
      <c r="V18" s="70"/>
      <c r="W18" s="277" t="s">
        <v>154</v>
      </c>
      <c r="X18" s="278"/>
      <c r="Y18" s="70"/>
      <c r="Z18" s="265" t="s">
        <v>151</v>
      </c>
      <c r="AA18" s="266"/>
      <c r="AB18" s="274" t="s">
        <v>152</v>
      </c>
      <c r="AC18" s="266"/>
      <c r="AD18" s="274" t="s">
        <v>153</v>
      </c>
      <c r="AE18" s="266"/>
      <c r="AF18" s="275"/>
      <c r="AG18" s="68"/>
    </row>
    <row r="19" spans="1:33" s="48" customFormat="1" ht="14.25" customHeight="1">
      <c r="A19" s="38"/>
      <c r="B19" s="217"/>
      <c r="C19" s="243"/>
      <c r="D19" s="138"/>
      <c r="E19" s="245"/>
      <c r="F19" s="132"/>
      <c r="G19" s="133" t="s">
        <v>26</v>
      </c>
      <c r="H19" s="247"/>
      <c r="I19" s="226">
        <f>IF(G20=0,0,G20)</f>
        <v>0</v>
      </c>
      <c r="J19" s="226"/>
      <c r="K19" s="227">
        <f>T13*AF12/100000</f>
        <v>0</v>
      </c>
      <c r="L19" s="226"/>
      <c r="M19" s="226"/>
      <c r="N19" s="226"/>
      <c r="O19" s="226"/>
      <c r="P19" s="226"/>
      <c r="Q19" s="226"/>
      <c r="R19" s="250"/>
      <c r="S19" s="250"/>
      <c r="T19" s="251"/>
      <c r="U19" s="69"/>
      <c r="V19" s="70"/>
      <c r="W19" s="279"/>
      <c r="X19" s="280"/>
      <c r="Y19" s="70"/>
      <c r="Z19" s="267"/>
      <c r="AA19" s="268"/>
      <c r="AB19" s="268"/>
      <c r="AC19" s="268"/>
      <c r="AD19" s="268"/>
      <c r="AE19" s="268"/>
      <c r="AF19" s="276"/>
      <c r="AG19" s="71"/>
    </row>
    <row r="20" spans="1:46" s="24" customFormat="1" ht="14.25" customHeight="1">
      <c r="A20" s="12"/>
      <c r="B20" s="189">
        <f>DATE($E$6,$E$7,1)</f>
        <v>40909</v>
      </c>
      <c r="C20" s="220"/>
      <c r="D20" s="139"/>
      <c r="E20" s="231"/>
      <c r="F20" s="140">
        <f aca="true" t="shared" si="0" ref="F20:F50">IF($R$10=0,0,$R$10-100)</f>
        <v>70</v>
      </c>
      <c r="G20" s="140">
        <f aca="true" t="shared" si="1" ref="G20:G50">E20*F20/100000</f>
        <v>0</v>
      </c>
      <c r="H20" s="156">
        <f>K19+G20</f>
        <v>0</v>
      </c>
      <c r="I20" s="157">
        <v>0</v>
      </c>
      <c r="J20" s="157">
        <v>0</v>
      </c>
      <c r="K20" s="157">
        <f aca="true" t="shared" si="2" ref="K20:K50">IF(N20=0,0,(E20*F20)/100000)</f>
        <v>0</v>
      </c>
      <c r="L20" s="157" t="s">
        <v>3</v>
      </c>
      <c r="M20" s="157" t="s">
        <v>27</v>
      </c>
      <c r="N20" s="158">
        <f>H20</f>
        <v>0</v>
      </c>
      <c r="O20" s="159" t="b">
        <v>0</v>
      </c>
      <c r="P20" s="159" t="b">
        <v>0</v>
      </c>
      <c r="Q20" s="159" t="b">
        <v>0</v>
      </c>
      <c r="R20" s="257" t="str">
        <f aca="true" t="shared" si="3" ref="R20:R50">IF(E20=0," ",U20)</f>
        <v> </v>
      </c>
      <c r="S20" s="257"/>
      <c r="T20" s="258"/>
      <c r="U20" s="160">
        <f aca="true" t="shared" si="4" ref="U20:U50">IF(N20&gt;9999999,VLOOKUP(N20,$I$20:$M$75,5,1),IF(N20&gt;0,VLOOKUP(N20,$I$20:$M$75,5,1),IF(N20=0,0)))</f>
        <v>0</v>
      </c>
      <c r="V20" s="161"/>
      <c r="W20" s="272"/>
      <c r="X20" s="273"/>
      <c r="Y20" s="161"/>
      <c r="Z20" s="206"/>
      <c r="AA20" s="222"/>
      <c r="AB20" s="207"/>
      <c r="AC20" s="211"/>
      <c r="AD20" s="269"/>
      <c r="AE20" s="269"/>
      <c r="AF20" s="270"/>
      <c r="AG20" s="74"/>
      <c r="AH20" s="48"/>
      <c r="AI20" s="48"/>
      <c r="AJ20" s="48"/>
      <c r="AK20" s="48"/>
      <c r="AM20" s="48"/>
      <c r="AN20" s="48"/>
      <c r="AO20" s="48"/>
      <c r="AP20" s="48"/>
      <c r="AQ20" s="48"/>
      <c r="AR20" s="48"/>
      <c r="AS20" s="48"/>
      <c r="AT20" s="48"/>
    </row>
    <row r="21" spans="1:46" s="24" customFormat="1" ht="14.25" customHeight="1">
      <c r="A21" s="12"/>
      <c r="B21" s="187">
        <f>IF(MONTH($B$20)=MONTH($B$20+ROW()-ROW($B$20)),$B$20+ROW()-ROW($B$20),"")</f>
        <v>40910</v>
      </c>
      <c r="C21" s="220"/>
      <c r="D21" s="139"/>
      <c r="E21" s="229"/>
      <c r="F21" s="162">
        <f t="shared" si="0"/>
        <v>70</v>
      </c>
      <c r="G21" s="163">
        <f t="shared" si="1"/>
        <v>0</v>
      </c>
      <c r="H21" s="164">
        <f aca="true" t="shared" si="5" ref="H21:H49">H20+G21</f>
        <v>0</v>
      </c>
      <c r="I21" s="165">
        <v>7.9</v>
      </c>
      <c r="J21" s="166">
        <v>7.9</v>
      </c>
      <c r="K21" s="157">
        <f t="shared" si="2"/>
        <v>0</v>
      </c>
      <c r="L21" s="166" t="s">
        <v>83</v>
      </c>
      <c r="M21" s="166" t="s">
        <v>28</v>
      </c>
      <c r="N21" s="167">
        <f aca="true" t="shared" si="6" ref="N21:N49">H21</f>
        <v>0</v>
      </c>
      <c r="O21" s="168" t="b">
        <v>0</v>
      </c>
      <c r="P21" s="168" t="b">
        <v>0</v>
      </c>
      <c r="Q21" s="168" t="b">
        <v>0</v>
      </c>
      <c r="R21" s="261" t="str">
        <f t="shared" si="3"/>
        <v> </v>
      </c>
      <c r="S21" s="262"/>
      <c r="T21" s="263"/>
      <c r="U21" s="160">
        <f t="shared" si="4"/>
        <v>0</v>
      </c>
      <c r="V21" s="161"/>
      <c r="W21" s="259"/>
      <c r="X21" s="260"/>
      <c r="Y21" s="161"/>
      <c r="Z21" s="169"/>
      <c r="AA21" s="223"/>
      <c r="AB21" s="208"/>
      <c r="AC21" s="212"/>
      <c r="AD21" s="297"/>
      <c r="AE21" s="297"/>
      <c r="AF21" s="298"/>
      <c r="AG21" s="74"/>
      <c r="AH21" s="48"/>
      <c r="AI21" s="48"/>
      <c r="AJ21" s="48"/>
      <c r="AK21" s="48"/>
      <c r="AL21" s="48"/>
      <c r="AM21" s="48"/>
      <c r="AN21" s="48"/>
      <c r="AO21" s="48"/>
      <c r="AP21" s="48"/>
      <c r="AQ21" s="48"/>
      <c r="AR21" s="48"/>
      <c r="AS21" s="48"/>
      <c r="AT21" s="48"/>
    </row>
    <row r="22" spans="1:46" s="24" customFormat="1" ht="14.25" customHeight="1">
      <c r="A22" s="12"/>
      <c r="B22" s="187">
        <f aca="true" t="shared" si="7" ref="B22:B50">IF(MONTH($B$20)=MONTH($B$20+ROW()-ROW($B$20)),$B$20+ROW()-ROW($B$20),"")</f>
        <v>40911</v>
      </c>
      <c r="C22" s="220"/>
      <c r="D22" s="139"/>
      <c r="E22" s="229"/>
      <c r="F22" s="162">
        <f t="shared" si="0"/>
        <v>70</v>
      </c>
      <c r="G22" s="163">
        <f t="shared" si="1"/>
        <v>0</v>
      </c>
      <c r="H22" s="164">
        <f t="shared" si="5"/>
        <v>0</v>
      </c>
      <c r="I22" s="165">
        <v>17.7</v>
      </c>
      <c r="J22" s="166">
        <v>9.8</v>
      </c>
      <c r="K22" s="157">
        <f t="shared" si="2"/>
        <v>0</v>
      </c>
      <c r="L22" s="166" t="s">
        <v>84</v>
      </c>
      <c r="M22" s="166" t="s">
        <v>29</v>
      </c>
      <c r="N22" s="167">
        <f t="shared" si="6"/>
        <v>0</v>
      </c>
      <c r="O22" s="168" t="b">
        <v>0</v>
      </c>
      <c r="P22" s="168" t="b">
        <v>0</v>
      </c>
      <c r="Q22" s="168" t="b">
        <v>0</v>
      </c>
      <c r="R22" s="261" t="str">
        <f t="shared" si="3"/>
        <v> </v>
      </c>
      <c r="S22" s="262"/>
      <c r="T22" s="263"/>
      <c r="U22" s="160">
        <f t="shared" si="4"/>
        <v>0</v>
      </c>
      <c r="V22" s="161"/>
      <c r="W22" s="255"/>
      <c r="X22" s="256"/>
      <c r="Y22" s="161"/>
      <c r="Z22" s="169"/>
      <c r="AA22" s="223"/>
      <c r="AB22" s="208"/>
      <c r="AC22" s="212"/>
      <c r="AD22" s="297"/>
      <c r="AE22" s="297"/>
      <c r="AF22" s="298"/>
      <c r="AG22" s="74"/>
      <c r="AH22" s="48"/>
      <c r="AI22" s="48"/>
      <c r="AJ22" s="48"/>
      <c r="AK22" s="48"/>
      <c r="AL22" s="48"/>
      <c r="AM22" s="48"/>
      <c r="AN22" s="48"/>
      <c r="AO22" s="48"/>
      <c r="AP22" s="48"/>
      <c r="AQ22" s="48"/>
      <c r="AR22" s="48"/>
      <c r="AS22" s="48"/>
      <c r="AT22" s="48"/>
    </row>
    <row r="23" spans="1:46" s="24" customFormat="1" ht="14.25" customHeight="1">
      <c r="A23" s="12"/>
      <c r="B23" s="187">
        <f t="shared" si="7"/>
        <v>40912</v>
      </c>
      <c r="C23" s="220"/>
      <c r="D23" s="139"/>
      <c r="E23" s="229"/>
      <c r="F23" s="162">
        <f t="shared" si="0"/>
        <v>70</v>
      </c>
      <c r="G23" s="163">
        <f t="shared" si="1"/>
        <v>0</v>
      </c>
      <c r="H23" s="164">
        <f t="shared" si="5"/>
        <v>0</v>
      </c>
      <c r="I23" s="165">
        <v>27.5</v>
      </c>
      <c r="J23" s="166">
        <v>9.8</v>
      </c>
      <c r="K23" s="157">
        <f t="shared" si="2"/>
        <v>0</v>
      </c>
      <c r="L23" s="166" t="s">
        <v>85</v>
      </c>
      <c r="M23" s="166" t="s">
        <v>30</v>
      </c>
      <c r="N23" s="167">
        <f t="shared" si="6"/>
        <v>0</v>
      </c>
      <c r="O23" s="168" t="b">
        <v>0</v>
      </c>
      <c r="P23" s="168" t="b">
        <v>0</v>
      </c>
      <c r="Q23" s="168" t="b">
        <v>0</v>
      </c>
      <c r="R23" s="261" t="str">
        <f t="shared" si="3"/>
        <v> </v>
      </c>
      <c r="S23" s="262"/>
      <c r="T23" s="263"/>
      <c r="U23" s="160">
        <f t="shared" si="4"/>
        <v>0</v>
      </c>
      <c r="V23" s="161"/>
      <c r="W23" s="255"/>
      <c r="X23" s="256"/>
      <c r="Y23" s="161"/>
      <c r="Z23" s="169"/>
      <c r="AA23" s="223"/>
      <c r="AB23" s="208"/>
      <c r="AC23" s="212"/>
      <c r="AD23" s="297"/>
      <c r="AE23" s="297"/>
      <c r="AF23" s="298"/>
      <c r="AG23" s="74"/>
      <c r="AH23" s="48"/>
      <c r="AI23" s="48"/>
      <c r="AJ23" s="48"/>
      <c r="AK23" s="48"/>
      <c r="AL23" s="48"/>
      <c r="AM23" s="48"/>
      <c r="AN23" s="48"/>
      <c r="AO23" s="48"/>
      <c r="AP23" s="48"/>
      <c r="AQ23" s="48"/>
      <c r="AR23" s="48"/>
      <c r="AS23" s="48"/>
      <c r="AT23" s="48"/>
    </row>
    <row r="24" spans="1:46" s="24" customFormat="1" ht="14.25" customHeight="1">
      <c r="A24" s="12"/>
      <c r="B24" s="187">
        <f>IF(MONTH($B$20)=MONTH($B$20+ROW()-ROW($B$20)),$B$20+ROW()-ROW($B$20),"")</f>
        <v>40913</v>
      </c>
      <c r="C24" s="220"/>
      <c r="D24" s="139"/>
      <c r="E24" s="229"/>
      <c r="F24" s="162">
        <f t="shared" si="0"/>
        <v>70</v>
      </c>
      <c r="G24" s="163">
        <f t="shared" si="1"/>
        <v>0</v>
      </c>
      <c r="H24" s="164">
        <f>H23+G24</f>
        <v>0</v>
      </c>
      <c r="I24" s="165">
        <v>32.4</v>
      </c>
      <c r="J24" s="166">
        <v>4.9</v>
      </c>
      <c r="K24" s="157">
        <f t="shared" si="2"/>
        <v>0</v>
      </c>
      <c r="L24" s="166" t="s">
        <v>86</v>
      </c>
      <c r="M24" s="166" t="s">
        <v>31</v>
      </c>
      <c r="N24" s="167">
        <f t="shared" si="6"/>
        <v>0</v>
      </c>
      <c r="O24" s="168" t="b">
        <v>0</v>
      </c>
      <c r="P24" s="168" t="b">
        <v>0</v>
      </c>
      <c r="Q24" s="168" t="b">
        <v>0</v>
      </c>
      <c r="R24" s="261" t="str">
        <f t="shared" si="3"/>
        <v> </v>
      </c>
      <c r="S24" s="262"/>
      <c r="T24" s="263"/>
      <c r="U24" s="160">
        <f t="shared" si="4"/>
        <v>0</v>
      </c>
      <c r="V24" s="161"/>
      <c r="W24" s="255"/>
      <c r="X24" s="256"/>
      <c r="Y24" s="161"/>
      <c r="Z24" s="169"/>
      <c r="AA24" s="223"/>
      <c r="AB24" s="208"/>
      <c r="AC24" s="212"/>
      <c r="AD24" s="297"/>
      <c r="AE24" s="297"/>
      <c r="AF24" s="298"/>
      <c r="AG24" s="74"/>
      <c r="AH24" s="48"/>
      <c r="AI24" s="48"/>
      <c r="AJ24" s="48"/>
      <c r="AK24" s="48"/>
      <c r="AL24" s="48"/>
      <c r="AM24" s="48"/>
      <c r="AN24" s="48"/>
      <c r="AO24" s="48"/>
      <c r="AP24" s="48"/>
      <c r="AQ24" s="48"/>
      <c r="AR24" s="48"/>
      <c r="AS24" s="48"/>
      <c r="AT24" s="48"/>
    </row>
    <row r="25" spans="1:46" s="24" customFormat="1" ht="14.25" customHeight="1">
      <c r="A25" s="12"/>
      <c r="B25" s="187">
        <f t="shared" si="7"/>
        <v>40914</v>
      </c>
      <c r="C25" s="220"/>
      <c r="D25" s="139"/>
      <c r="E25" s="229"/>
      <c r="F25" s="162">
        <f t="shared" si="0"/>
        <v>70</v>
      </c>
      <c r="G25" s="163">
        <f t="shared" si="1"/>
        <v>0</v>
      </c>
      <c r="H25" s="164">
        <f t="shared" si="5"/>
        <v>0</v>
      </c>
      <c r="I25" s="165">
        <v>41.2</v>
      </c>
      <c r="J25" s="166">
        <v>8.8</v>
      </c>
      <c r="K25" s="157">
        <f t="shared" si="2"/>
        <v>0</v>
      </c>
      <c r="L25" s="166" t="s">
        <v>87</v>
      </c>
      <c r="M25" s="166" t="s">
        <v>32</v>
      </c>
      <c r="N25" s="167">
        <f t="shared" si="6"/>
        <v>0</v>
      </c>
      <c r="O25" s="168" t="b">
        <v>0</v>
      </c>
      <c r="P25" s="168" t="b">
        <v>0</v>
      </c>
      <c r="Q25" s="168" t="b">
        <v>0</v>
      </c>
      <c r="R25" s="261" t="str">
        <f t="shared" si="3"/>
        <v> </v>
      </c>
      <c r="S25" s="262"/>
      <c r="T25" s="263"/>
      <c r="U25" s="160">
        <f t="shared" si="4"/>
        <v>0</v>
      </c>
      <c r="V25" s="161"/>
      <c r="W25" s="255"/>
      <c r="X25" s="256"/>
      <c r="Y25" s="161"/>
      <c r="Z25" s="169"/>
      <c r="AA25" s="223"/>
      <c r="AB25" s="208"/>
      <c r="AC25" s="212"/>
      <c r="AD25" s="297"/>
      <c r="AE25" s="297"/>
      <c r="AF25" s="298"/>
      <c r="AG25" s="74"/>
      <c r="AH25" s="48"/>
      <c r="AI25" s="48"/>
      <c r="AJ25" s="48"/>
      <c r="AK25" s="48"/>
      <c r="AL25" s="48"/>
      <c r="AM25" s="48"/>
      <c r="AN25" s="48"/>
      <c r="AO25" s="48"/>
      <c r="AP25" s="48"/>
      <c r="AQ25" s="48"/>
      <c r="AR25" s="48"/>
      <c r="AS25" s="48"/>
      <c r="AT25" s="48"/>
    </row>
    <row r="26" spans="1:46" s="24" customFormat="1" ht="14.25" customHeight="1">
      <c r="A26" s="12"/>
      <c r="B26" s="187">
        <f t="shared" si="7"/>
        <v>40915</v>
      </c>
      <c r="C26" s="220"/>
      <c r="D26" s="139"/>
      <c r="E26" s="229"/>
      <c r="F26" s="162">
        <f t="shared" si="0"/>
        <v>70</v>
      </c>
      <c r="G26" s="163">
        <f t="shared" si="1"/>
        <v>0</v>
      </c>
      <c r="H26" s="164">
        <f t="shared" si="5"/>
        <v>0</v>
      </c>
      <c r="I26" s="165">
        <v>48.4</v>
      </c>
      <c r="J26" s="166">
        <v>7.2</v>
      </c>
      <c r="K26" s="157">
        <f t="shared" si="2"/>
        <v>0</v>
      </c>
      <c r="L26" s="166" t="s">
        <v>88</v>
      </c>
      <c r="M26" s="166" t="s">
        <v>33</v>
      </c>
      <c r="N26" s="167">
        <f t="shared" si="6"/>
        <v>0</v>
      </c>
      <c r="O26" s="168" t="b">
        <v>0</v>
      </c>
      <c r="P26" s="168" t="b">
        <v>0</v>
      </c>
      <c r="Q26" s="168" t="b">
        <v>0</v>
      </c>
      <c r="R26" s="261" t="str">
        <f t="shared" si="3"/>
        <v> </v>
      </c>
      <c r="S26" s="262"/>
      <c r="T26" s="263"/>
      <c r="U26" s="160">
        <f t="shared" si="4"/>
        <v>0</v>
      </c>
      <c r="V26" s="161"/>
      <c r="W26" s="255"/>
      <c r="X26" s="256"/>
      <c r="Y26" s="161"/>
      <c r="Z26" s="169"/>
      <c r="AA26" s="223"/>
      <c r="AB26" s="208"/>
      <c r="AC26" s="212"/>
      <c r="AD26" s="297"/>
      <c r="AE26" s="297"/>
      <c r="AF26" s="298"/>
      <c r="AG26" s="74"/>
      <c r="AH26" s="48"/>
      <c r="AI26" s="48"/>
      <c r="AJ26" s="48"/>
      <c r="AK26" s="48"/>
      <c r="AL26" s="48"/>
      <c r="AM26" s="48"/>
      <c r="AN26" s="48"/>
      <c r="AO26" s="48"/>
      <c r="AP26" s="48"/>
      <c r="AQ26" s="48"/>
      <c r="AR26" s="48"/>
      <c r="AS26" s="48"/>
      <c r="AT26" s="48"/>
    </row>
    <row r="27" spans="1:46" s="24" customFormat="1" ht="14.25" customHeight="1">
      <c r="A27" s="12"/>
      <c r="B27" s="187">
        <f t="shared" si="7"/>
        <v>40916</v>
      </c>
      <c r="C27" s="220"/>
      <c r="D27" s="139"/>
      <c r="E27" s="229"/>
      <c r="F27" s="162">
        <f t="shared" si="0"/>
        <v>70</v>
      </c>
      <c r="G27" s="163">
        <f t="shared" si="1"/>
        <v>0</v>
      </c>
      <c r="H27" s="164">
        <f t="shared" si="5"/>
        <v>0</v>
      </c>
      <c r="I27" s="165">
        <v>62.1</v>
      </c>
      <c r="J27" s="166">
        <v>13.7</v>
      </c>
      <c r="K27" s="157">
        <f t="shared" si="2"/>
        <v>0</v>
      </c>
      <c r="L27" s="166" t="s">
        <v>89</v>
      </c>
      <c r="M27" s="166" t="s">
        <v>34</v>
      </c>
      <c r="N27" s="167">
        <f t="shared" si="6"/>
        <v>0</v>
      </c>
      <c r="O27" s="168" t="b">
        <v>0</v>
      </c>
      <c r="P27" s="168" t="b">
        <v>0</v>
      </c>
      <c r="Q27" s="168" t="b">
        <v>0</v>
      </c>
      <c r="R27" s="261" t="str">
        <f t="shared" si="3"/>
        <v> </v>
      </c>
      <c r="S27" s="262"/>
      <c r="T27" s="263"/>
      <c r="U27" s="160">
        <f t="shared" si="4"/>
        <v>0</v>
      </c>
      <c r="V27" s="161"/>
      <c r="W27" s="255"/>
      <c r="X27" s="256"/>
      <c r="Y27" s="161"/>
      <c r="Z27" s="169"/>
      <c r="AA27" s="223"/>
      <c r="AB27" s="208"/>
      <c r="AC27" s="212"/>
      <c r="AD27" s="297"/>
      <c r="AE27" s="297"/>
      <c r="AF27" s="298"/>
      <c r="AG27" s="74"/>
      <c r="AH27" s="48"/>
      <c r="AI27" s="48"/>
      <c r="AJ27" s="48"/>
      <c r="AK27" s="48"/>
      <c r="AL27" s="48"/>
      <c r="AM27" s="48"/>
      <c r="AN27" s="48"/>
      <c r="AO27" s="48"/>
      <c r="AP27" s="48"/>
      <c r="AQ27" s="48"/>
      <c r="AR27" s="48"/>
      <c r="AS27" s="48"/>
      <c r="AT27" s="48"/>
    </row>
    <row r="28" spans="1:46" s="24" customFormat="1" ht="14.25" customHeight="1">
      <c r="A28" s="12"/>
      <c r="B28" s="187">
        <f t="shared" si="7"/>
        <v>40917</v>
      </c>
      <c r="C28" s="220"/>
      <c r="D28" s="139"/>
      <c r="E28" s="229"/>
      <c r="F28" s="162">
        <f t="shared" si="0"/>
        <v>70</v>
      </c>
      <c r="G28" s="163">
        <f t="shared" si="1"/>
        <v>0</v>
      </c>
      <c r="H28" s="164">
        <f t="shared" si="5"/>
        <v>0</v>
      </c>
      <c r="I28" s="165">
        <v>64.9</v>
      </c>
      <c r="J28" s="166">
        <v>2.8</v>
      </c>
      <c r="K28" s="157">
        <f t="shared" si="2"/>
        <v>0</v>
      </c>
      <c r="L28" s="166" t="s">
        <v>90</v>
      </c>
      <c r="M28" s="166" t="s">
        <v>35</v>
      </c>
      <c r="N28" s="167">
        <f t="shared" si="6"/>
        <v>0</v>
      </c>
      <c r="O28" s="168" t="b">
        <v>0</v>
      </c>
      <c r="P28" s="168" t="b">
        <v>0</v>
      </c>
      <c r="Q28" s="168" t="b">
        <v>0</v>
      </c>
      <c r="R28" s="261" t="str">
        <f t="shared" si="3"/>
        <v> </v>
      </c>
      <c r="S28" s="262"/>
      <c r="T28" s="263"/>
      <c r="U28" s="160">
        <f t="shared" si="4"/>
        <v>0</v>
      </c>
      <c r="V28" s="161"/>
      <c r="W28" s="255"/>
      <c r="X28" s="256"/>
      <c r="Y28" s="161"/>
      <c r="Z28" s="169"/>
      <c r="AA28" s="223"/>
      <c r="AB28" s="208"/>
      <c r="AC28" s="212"/>
      <c r="AD28" s="297"/>
      <c r="AE28" s="297"/>
      <c r="AF28" s="298"/>
      <c r="AG28" s="74"/>
      <c r="AH28" s="48"/>
      <c r="AI28" s="48"/>
      <c r="AJ28" s="48"/>
      <c r="AK28" s="48"/>
      <c r="AL28" s="48"/>
      <c r="AM28" s="48"/>
      <c r="AN28" s="48"/>
      <c r="AO28" s="48"/>
      <c r="AP28" s="48"/>
      <c r="AQ28" s="48"/>
      <c r="AR28" s="48"/>
      <c r="AS28" s="48"/>
      <c r="AT28" s="48"/>
    </row>
    <row r="29" spans="1:46" s="24" customFormat="1" ht="14.25" customHeight="1">
      <c r="A29" s="12"/>
      <c r="B29" s="187">
        <f t="shared" si="7"/>
        <v>40918</v>
      </c>
      <c r="C29" s="220"/>
      <c r="D29" s="139"/>
      <c r="E29" s="229"/>
      <c r="F29" s="162">
        <f t="shared" si="0"/>
        <v>70</v>
      </c>
      <c r="G29" s="163">
        <f t="shared" si="1"/>
        <v>0</v>
      </c>
      <c r="H29" s="164">
        <f t="shared" si="5"/>
        <v>0</v>
      </c>
      <c r="I29" s="165">
        <v>80.6</v>
      </c>
      <c r="J29" s="166">
        <v>15.7</v>
      </c>
      <c r="K29" s="157">
        <f t="shared" si="2"/>
        <v>0</v>
      </c>
      <c r="L29" s="166" t="s">
        <v>91</v>
      </c>
      <c r="M29" s="166" t="s">
        <v>36</v>
      </c>
      <c r="N29" s="167">
        <f t="shared" si="6"/>
        <v>0</v>
      </c>
      <c r="O29" s="168" t="b">
        <v>0</v>
      </c>
      <c r="P29" s="168" t="b">
        <v>0</v>
      </c>
      <c r="Q29" s="168" t="b">
        <v>0</v>
      </c>
      <c r="R29" s="261" t="str">
        <f t="shared" si="3"/>
        <v> </v>
      </c>
      <c r="S29" s="262"/>
      <c r="T29" s="263"/>
      <c r="U29" s="160">
        <f t="shared" si="4"/>
        <v>0</v>
      </c>
      <c r="V29" s="161"/>
      <c r="W29" s="255"/>
      <c r="X29" s="256"/>
      <c r="Y29" s="161"/>
      <c r="Z29" s="169"/>
      <c r="AA29" s="223"/>
      <c r="AB29" s="208"/>
      <c r="AC29" s="212"/>
      <c r="AD29" s="297"/>
      <c r="AE29" s="297"/>
      <c r="AF29" s="298"/>
      <c r="AG29" s="74"/>
      <c r="AH29" s="48"/>
      <c r="AI29" s="48"/>
      <c r="AJ29" s="48"/>
      <c r="AK29" s="48"/>
      <c r="AL29" s="48"/>
      <c r="AM29" s="48"/>
      <c r="AN29" s="48"/>
      <c r="AO29" s="48"/>
      <c r="AP29" s="48"/>
      <c r="AQ29" s="48"/>
      <c r="AR29" s="48"/>
      <c r="AS29" s="48"/>
      <c r="AT29" s="48"/>
    </row>
    <row r="30" spans="1:46" s="24" customFormat="1" ht="14.25" customHeight="1">
      <c r="A30" s="12"/>
      <c r="B30" s="187">
        <f t="shared" si="7"/>
        <v>40919</v>
      </c>
      <c r="C30" s="220"/>
      <c r="D30" s="139"/>
      <c r="E30" s="229"/>
      <c r="F30" s="162">
        <f t="shared" si="0"/>
        <v>70</v>
      </c>
      <c r="G30" s="163">
        <f t="shared" si="1"/>
        <v>0</v>
      </c>
      <c r="H30" s="164">
        <f t="shared" si="5"/>
        <v>0</v>
      </c>
      <c r="I30" s="165">
        <v>97.2</v>
      </c>
      <c r="J30" s="166">
        <v>16.6</v>
      </c>
      <c r="K30" s="157">
        <f t="shared" si="2"/>
        <v>0</v>
      </c>
      <c r="L30" s="166" t="s">
        <v>92</v>
      </c>
      <c r="M30" s="166" t="s">
        <v>37</v>
      </c>
      <c r="N30" s="167">
        <f t="shared" si="6"/>
        <v>0</v>
      </c>
      <c r="O30" s="168" t="b">
        <v>0</v>
      </c>
      <c r="P30" s="168" t="b">
        <v>0</v>
      </c>
      <c r="Q30" s="168" t="b">
        <v>0</v>
      </c>
      <c r="R30" s="261" t="str">
        <f t="shared" si="3"/>
        <v> </v>
      </c>
      <c r="S30" s="262"/>
      <c r="T30" s="263"/>
      <c r="U30" s="160">
        <f t="shared" si="4"/>
        <v>0</v>
      </c>
      <c r="V30" s="161"/>
      <c r="W30" s="255"/>
      <c r="X30" s="256"/>
      <c r="Y30" s="161"/>
      <c r="Z30" s="169"/>
      <c r="AA30" s="223"/>
      <c r="AB30" s="208"/>
      <c r="AC30" s="212"/>
      <c r="AD30" s="297"/>
      <c r="AE30" s="297"/>
      <c r="AF30" s="298"/>
      <c r="AG30" s="74"/>
      <c r="AH30" s="48"/>
      <c r="AI30" s="48"/>
      <c r="AJ30" s="48"/>
      <c r="AK30" s="48"/>
      <c r="AL30" s="48"/>
      <c r="AM30" s="48"/>
      <c r="AN30" s="48"/>
      <c r="AO30" s="48"/>
      <c r="AP30" s="48"/>
      <c r="AQ30" s="48"/>
      <c r="AR30" s="48"/>
      <c r="AS30" s="48"/>
      <c r="AT30" s="48"/>
    </row>
    <row r="31" spans="1:46" s="24" customFormat="1" ht="14.25" customHeight="1">
      <c r="A31" s="12"/>
      <c r="B31" s="187">
        <f t="shared" si="7"/>
        <v>40920</v>
      </c>
      <c r="C31" s="220"/>
      <c r="D31" s="139"/>
      <c r="E31" s="229"/>
      <c r="F31" s="162">
        <f t="shared" si="0"/>
        <v>70</v>
      </c>
      <c r="G31" s="163">
        <f t="shared" si="1"/>
        <v>0</v>
      </c>
      <c r="H31" s="164">
        <f>H30+G31</f>
        <v>0</v>
      </c>
      <c r="I31" s="165">
        <v>112</v>
      </c>
      <c r="J31" s="166">
        <v>14.8</v>
      </c>
      <c r="K31" s="157">
        <f t="shared" si="2"/>
        <v>0</v>
      </c>
      <c r="L31" s="166" t="s">
        <v>93</v>
      </c>
      <c r="M31" s="166" t="s">
        <v>38</v>
      </c>
      <c r="N31" s="167">
        <f t="shared" si="6"/>
        <v>0</v>
      </c>
      <c r="O31" s="168" t="b">
        <v>0</v>
      </c>
      <c r="P31" s="168" t="b">
        <v>0</v>
      </c>
      <c r="Q31" s="168" t="b">
        <v>0</v>
      </c>
      <c r="R31" s="261" t="str">
        <f t="shared" si="3"/>
        <v> </v>
      </c>
      <c r="S31" s="262"/>
      <c r="T31" s="263"/>
      <c r="U31" s="160">
        <f t="shared" si="4"/>
        <v>0</v>
      </c>
      <c r="V31" s="161"/>
      <c r="W31" s="255"/>
      <c r="X31" s="256"/>
      <c r="Y31" s="161"/>
      <c r="Z31" s="169"/>
      <c r="AA31" s="223"/>
      <c r="AB31" s="208"/>
      <c r="AC31" s="212"/>
      <c r="AD31" s="297"/>
      <c r="AE31" s="297"/>
      <c r="AF31" s="298"/>
      <c r="AG31" s="74"/>
      <c r="AH31" s="48"/>
      <c r="AI31" s="48"/>
      <c r="AJ31" s="48"/>
      <c r="AK31" s="48"/>
      <c r="AL31" s="48"/>
      <c r="AM31" s="48"/>
      <c r="AN31" s="48"/>
      <c r="AO31" s="48"/>
      <c r="AP31" s="48"/>
      <c r="AQ31" s="48"/>
      <c r="AR31" s="48"/>
      <c r="AS31" s="48"/>
      <c r="AT31" s="48"/>
    </row>
    <row r="32" spans="1:46" s="24" customFormat="1" ht="14.25" customHeight="1">
      <c r="A32" s="12"/>
      <c r="B32" s="187">
        <f t="shared" si="7"/>
        <v>40921</v>
      </c>
      <c r="C32" s="220"/>
      <c r="D32" s="139"/>
      <c r="E32" s="229"/>
      <c r="F32" s="162">
        <f t="shared" si="0"/>
        <v>70</v>
      </c>
      <c r="G32" s="163">
        <f t="shared" si="1"/>
        <v>0</v>
      </c>
      <c r="H32" s="164">
        <f t="shared" si="5"/>
        <v>0</v>
      </c>
      <c r="I32" s="165">
        <v>117.9</v>
      </c>
      <c r="J32" s="166">
        <v>5.9</v>
      </c>
      <c r="K32" s="157">
        <f t="shared" si="2"/>
        <v>0</v>
      </c>
      <c r="L32" s="166" t="s">
        <v>94</v>
      </c>
      <c r="M32" s="166" t="s">
        <v>39</v>
      </c>
      <c r="N32" s="167">
        <f t="shared" si="6"/>
        <v>0</v>
      </c>
      <c r="O32" s="168" t="b">
        <v>0</v>
      </c>
      <c r="P32" s="168" t="b">
        <v>0</v>
      </c>
      <c r="Q32" s="168" t="b">
        <v>0</v>
      </c>
      <c r="R32" s="261" t="str">
        <f t="shared" si="3"/>
        <v> </v>
      </c>
      <c r="S32" s="262"/>
      <c r="T32" s="263"/>
      <c r="U32" s="160">
        <f t="shared" si="4"/>
        <v>0</v>
      </c>
      <c r="V32" s="161"/>
      <c r="W32" s="255"/>
      <c r="X32" s="256"/>
      <c r="Y32" s="161"/>
      <c r="Z32" s="169"/>
      <c r="AA32" s="223"/>
      <c r="AB32" s="208"/>
      <c r="AC32" s="212"/>
      <c r="AD32" s="297"/>
      <c r="AE32" s="297"/>
      <c r="AF32" s="298"/>
      <c r="AG32" s="74"/>
      <c r="AH32" s="48"/>
      <c r="AI32" s="48"/>
      <c r="AJ32" s="48"/>
      <c r="AK32" s="48"/>
      <c r="AL32" s="48"/>
      <c r="AM32" s="48"/>
      <c r="AN32" s="48"/>
      <c r="AO32" s="48"/>
      <c r="AP32" s="48"/>
      <c r="AQ32" s="48"/>
      <c r="AR32" s="48"/>
      <c r="AS32" s="48"/>
      <c r="AT32" s="48"/>
    </row>
    <row r="33" spans="1:46" s="24" customFormat="1" ht="14.25" customHeight="1">
      <c r="A33" s="12"/>
      <c r="B33" s="187">
        <f t="shared" si="7"/>
        <v>40922</v>
      </c>
      <c r="C33" s="220"/>
      <c r="D33" s="139"/>
      <c r="E33" s="229"/>
      <c r="F33" s="162">
        <f t="shared" si="0"/>
        <v>70</v>
      </c>
      <c r="G33" s="163">
        <f t="shared" si="1"/>
        <v>0</v>
      </c>
      <c r="H33" s="164">
        <f t="shared" si="5"/>
        <v>0</v>
      </c>
      <c r="I33" s="165">
        <v>123.8</v>
      </c>
      <c r="J33" s="166">
        <v>5.9</v>
      </c>
      <c r="K33" s="157">
        <f t="shared" si="2"/>
        <v>0</v>
      </c>
      <c r="L33" s="166" t="s">
        <v>95</v>
      </c>
      <c r="M33" s="166" t="s">
        <v>40</v>
      </c>
      <c r="N33" s="167">
        <f t="shared" si="6"/>
        <v>0</v>
      </c>
      <c r="O33" s="168" t="b">
        <v>0</v>
      </c>
      <c r="P33" s="168" t="b">
        <v>0</v>
      </c>
      <c r="Q33" s="168" t="b">
        <v>0</v>
      </c>
      <c r="R33" s="261" t="str">
        <f t="shared" si="3"/>
        <v> </v>
      </c>
      <c r="S33" s="262"/>
      <c r="T33" s="263"/>
      <c r="U33" s="160">
        <f t="shared" si="4"/>
        <v>0</v>
      </c>
      <c r="V33" s="161"/>
      <c r="W33" s="255"/>
      <c r="X33" s="256"/>
      <c r="Y33" s="161"/>
      <c r="Z33" s="169"/>
      <c r="AA33" s="223"/>
      <c r="AB33" s="208"/>
      <c r="AC33" s="212"/>
      <c r="AD33" s="297"/>
      <c r="AE33" s="297"/>
      <c r="AF33" s="298"/>
      <c r="AG33" s="74"/>
      <c r="AH33" s="48"/>
      <c r="AI33" s="48"/>
      <c r="AJ33" s="48"/>
      <c r="AK33" s="48"/>
      <c r="AL33" s="48"/>
      <c r="AM33" s="48"/>
      <c r="AN33" s="48"/>
      <c r="AO33" s="48"/>
      <c r="AP33" s="48"/>
      <c r="AQ33" s="48"/>
      <c r="AR33" s="48"/>
      <c r="AS33" s="48"/>
      <c r="AT33" s="48"/>
    </row>
    <row r="34" spans="1:46" s="24" customFormat="1" ht="14.25" customHeight="1">
      <c r="A34" s="12"/>
      <c r="B34" s="187">
        <f t="shared" si="7"/>
        <v>40923</v>
      </c>
      <c r="C34" s="220"/>
      <c r="D34" s="139"/>
      <c r="E34" s="229"/>
      <c r="F34" s="162">
        <f t="shared" si="0"/>
        <v>70</v>
      </c>
      <c r="G34" s="163">
        <f t="shared" si="1"/>
        <v>0</v>
      </c>
      <c r="H34" s="164">
        <f t="shared" si="5"/>
        <v>0</v>
      </c>
      <c r="I34" s="165">
        <v>136.2</v>
      </c>
      <c r="J34" s="166">
        <v>12.4</v>
      </c>
      <c r="K34" s="157">
        <f t="shared" si="2"/>
        <v>0</v>
      </c>
      <c r="L34" s="166" t="s">
        <v>96</v>
      </c>
      <c r="M34" s="166" t="s">
        <v>41</v>
      </c>
      <c r="N34" s="167">
        <f t="shared" si="6"/>
        <v>0</v>
      </c>
      <c r="O34" s="168" t="b">
        <v>0</v>
      </c>
      <c r="P34" s="168" t="b">
        <v>0</v>
      </c>
      <c r="Q34" s="168" t="b">
        <v>0</v>
      </c>
      <c r="R34" s="261" t="str">
        <f t="shared" si="3"/>
        <v> </v>
      </c>
      <c r="S34" s="262"/>
      <c r="T34" s="263"/>
      <c r="U34" s="160">
        <f t="shared" si="4"/>
        <v>0</v>
      </c>
      <c r="V34" s="161"/>
      <c r="W34" s="255"/>
      <c r="X34" s="256"/>
      <c r="Y34" s="161"/>
      <c r="Z34" s="169"/>
      <c r="AA34" s="223"/>
      <c r="AB34" s="208"/>
      <c r="AC34" s="212"/>
      <c r="AD34" s="297"/>
      <c r="AE34" s="297"/>
      <c r="AF34" s="298"/>
      <c r="AG34" s="74"/>
      <c r="AH34" s="48"/>
      <c r="AI34" s="48"/>
      <c r="AJ34" s="48"/>
      <c r="AK34" s="48"/>
      <c r="AL34" s="48"/>
      <c r="AM34" s="48"/>
      <c r="AN34" s="48"/>
      <c r="AO34" s="48"/>
      <c r="AP34" s="48"/>
      <c r="AQ34" s="48"/>
      <c r="AR34" s="48"/>
      <c r="AS34" s="48"/>
      <c r="AT34" s="48"/>
    </row>
    <row r="35" spans="1:46" s="24" customFormat="1" ht="14.25" customHeight="1">
      <c r="A35" s="12"/>
      <c r="B35" s="187">
        <f t="shared" si="7"/>
        <v>40924</v>
      </c>
      <c r="C35" s="220"/>
      <c r="D35" s="139"/>
      <c r="E35" s="229"/>
      <c r="F35" s="162">
        <f t="shared" si="0"/>
        <v>70</v>
      </c>
      <c r="G35" s="163">
        <f t="shared" si="1"/>
        <v>0</v>
      </c>
      <c r="H35" s="164">
        <f t="shared" si="5"/>
        <v>0</v>
      </c>
      <c r="I35" s="165">
        <v>147.3</v>
      </c>
      <c r="J35" s="166">
        <v>11.1</v>
      </c>
      <c r="K35" s="157">
        <f t="shared" si="2"/>
        <v>0</v>
      </c>
      <c r="L35" s="166" t="s">
        <v>97</v>
      </c>
      <c r="M35" s="166" t="s">
        <v>42</v>
      </c>
      <c r="N35" s="167">
        <f t="shared" si="6"/>
        <v>0</v>
      </c>
      <c r="O35" s="168" t="b">
        <v>0</v>
      </c>
      <c r="P35" s="168" t="b">
        <v>0</v>
      </c>
      <c r="Q35" s="168" t="b">
        <v>0</v>
      </c>
      <c r="R35" s="261" t="str">
        <f t="shared" si="3"/>
        <v> </v>
      </c>
      <c r="S35" s="262"/>
      <c r="T35" s="263"/>
      <c r="U35" s="160">
        <f t="shared" si="4"/>
        <v>0</v>
      </c>
      <c r="V35" s="161"/>
      <c r="W35" s="255"/>
      <c r="X35" s="256"/>
      <c r="Y35" s="161"/>
      <c r="Z35" s="169"/>
      <c r="AA35" s="223"/>
      <c r="AB35" s="208"/>
      <c r="AC35" s="212"/>
      <c r="AD35" s="297"/>
      <c r="AE35" s="297"/>
      <c r="AF35" s="298"/>
      <c r="AG35" s="74"/>
      <c r="AH35" s="48"/>
      <c r="AI35" s="48"/>
      <c r="AJ35" s="48"/>
      <c r="AK35" s="48"/>
      <c r="AL35" s="48"/>
      <c r="AM35" s="48"/>
      <c r="AN35" s="48"/>
      <c r="AO35" s="48"/>
      <c r="AP35" s="48"/>
      <c r="AQ35" s="48"/>
      <c r="AR35" s="48"/>
      <c r="AS35" s="48"/>
      <c r="AT35" s="48"/>
    </row>
    <row r="36" spans="1:46" s="24" customFormat="1" ht="14.25" customHeight="1">
      <c r="A36" s="12"/>
      <c r="B36" s="187">
        <f t="shared" si="7"/>
        <v>40925</v>
      </c>
      <c r="C36" s="220"/>
      <c r="D36" s="139"/>
      <c r="E36" s="229"/>
      <c r="F36" s="162">
        <f t="shared" si="0"/>
        <v>70</v>
      </c>
      <c r="G36" s="163">
        <f t="shared" si="1"/>
        <v>0</v>
      </c>
      <c r="H36" s="164">
        <f t="shared" si="5"/>
        <v>0</v>
      </c>
      <c r="I36" s="165">
        <v>151.2</v>
      </c>
      <c r="J36" s="166">
        <v>3.9</v>
      </c>
      <c r="K36" s="157">
        <f t="shared" si="2"/>
        <v>0</v>
      </c>
      <c r="L36" s="166" t="s">
        <v>98</v>
      </c>
      <c r="M36" s="166" t="s">
        <v>43</v>
      </c>
      <c r="N36" s="167">
        <f t="shared" si="6"/>
        <v>0</v>
      </c>
      <c r="O36" s="168" t="b">
        <v>0</v>
      </c>
      <c r="P36" s="168" t="b">
        <v>0</v>
      </c>
      <c r="Q36" s="168" t="b">
        <v>0</v>
      </c>
      <c r="R36" s="261" t="str">
        <f t="shared" si="3"/>
        <v> </v>
      </c>
      <c r="S36" s="262"/>
      <c r="T36" s="263"/>
      <c r="U36" s="160">
        <f t="shared" si="4"/>
        <v>0</v>
      </c>
      <c r="V36" s="161"/>
      <c r="W36" s="255"/>
      <c r="X36" s="256"/>
      <c r="Y36" s="161"/>
      <c r="Z36" s="169"/>
      <c r="AA36" s="223"/>
      <c r="AB36" s="208"/>
      <c r="AC36" s="212"/>
      <c r="AD36" s="297"/>
      <c r="AE36" s="297"/>
      <c r="AF36" s="298"/>
      <c r="AG36" s="74"/>
      <c r="AH36" s="48"/>
      <c r="AI36" s="48"/>
      <c r="AJ36" s="48"/>
      <c r="AK36" s="48"/>
      <c r="AL36" s="48"/>
      <c r="AM36" s="48"/>
      <c r="AN36" s="48"/>
      <c r="AO36" s="48"/>
      <c r="AP36" s="48"/>
      <c r="AQ36" s="48"/>
      <c r="AR36" s="48"/>
      <c r="AS36" s="48"/>
      <c r="AT36" s="48"/>
    </row>
    <row r="37" spans="1:46" s="24" customFormat="1" ht="14.25" customHeight="1">
      <c r="A37" s="12"/>
      <c r="B37" s="187">
        <f t="shared" si="7"/>
        <v>40926</v>
      </c>
      <c r="C37" s="220"/>
      <c r="D37" s="139"/>
      <c r="E37" s="229"/>
      <c r="F37" s="162">
        <f t="shared" si="0"/>
        <v>70</v>
      </c>
      <c r="G37" s="163">
        <f t="shared" si="1"/>
        <v>0</v>
      </c>
      <c r="H37" s="164">
        <f t="shared" si="5"/>
        <v>0</v>
      </c>
      <c r="I37" s="165">
        <v>160.4</v>
      </c>
      <c r="J37" s="166">
        <v>9.2</v>
      </c>
      <c r="K37" s="157">
        <f t="shared" si="2"/>
        <v>0</v>
      </c>
      <c r="L37" s="166" t="s">
        <v>99</v>
      </c>
      <c r="M37" s="166" t="s">
        <v>44</v>
      </c>
      <c r="N37" s="167">
        <f t="shared" si="6"/>
        <v>0</v>
      </c>
      <c r="O37" s="168" t="b">
        <v>0</v>
      </c>
      <c r="P37" s="168" t="b">
        <v>0</v>
      </c>
      <c r="Q37" s="168" t="b">
        <v>0</v>
      </c>
      <c r="R37" s="261" t="str">
        <f t="shared" si="3"/>
        <v> </v>
      </c>
      <c r="S37" s="262"/>
      <c r="T37" s="263"/>
      <c r="U37" s="160">
        <f t="shared" si="4"/>
        <v>0</v>
      </c>
      <c r="V37" s="161"/>
      <c r="W37" s="255"/>
      <c r="X37" s="256"/>
      <c r="Y37" s="161"/>
      <c r="Z37" s="169"/>
      <c r="AA37" s="223"/>
      <c r="AB37" s="208"/>
      <c r="AC37" s="212"/>
      <c r="AD37" s="297"/>
      <c r="AE37" s="297"/>
      <c r="AF37" s="298"/>
      <c r="AG37" s="74"/>
      <c r="AH37" s="48"/>
      <c r="AI37" s="48"/>
      <c r="AJ37" s="48"/>
      <c r="AK37" s="48"/>
      <c r="AL37" s="48"/>
      <c r="AM37" s="48"/>
      <c r="AN37" s="48"/>
      <c r="AO37" s="48"/>
      <c r="AP37" s="48"/>
      <c r="AQ37" s="48"/>
      <c r="AR37" s="48"/>
      <c r="AS37" s="48"/>
      <c r="AT37" s="48"/>
    </row>
    <row r="38" spans="1:46" s="24" customFormat="1" ht="14.25" customHeight="1">
      <c r="A38" s="12"/>
      <c r="B38" s="187">
        <f t="shared" si="7"/>
        <v>40927</v>
      </c>
      <c r="C38" s="220"/>
      <c r="D38" s="139"/>
      <c r="E38" s="229"/>
      <c r="F38" s="162">
        <f t="shared" si="0"/>
        <v>70</v>
      </c>
      <c r="G38" s="163">
        <f t="shared" si="1"/>
        <v>0</v>
      </c>
      <c r="H38" s="164">
        <f t="shared" si="5"/>
        <v>0</v>
      </c>
      <c r="I38" s="165">
        <v>164.7</v>
      </c>
      <c r="J38" s="166">
        <v>4.3</v>
      </c>
      <c r="K38" s="157">
        <f t="shared" si="2"/>
        <v>0</v>
      </c>
      <c r="L38" s="166" t="s">
        <v>100</v>
      </c>
      <c r="M38" s="166" t="s">
        <v>45</v>
      </c>
      <c r="N38" s="167">
        <f t="shared" si="6"/>
        <v>0</v>
      </c>
      <c r="O38" s="168" t="b">
        <v>0</v>
      </c>
      <c r="P38" s="168" t="b">
        <v>0</v>
      </c>
      <c r="Q38" s="168" t="b">
        <v>0</v>
      </c>
      <c r="R38" s="261" t="str">
        <f t="shared" si="3"/>
        <v> </v>
      </c>
      <c r="S38" s="262"/>
      <c r="T38" s="263"/>
      <c r="U38" s="160">
        <f t="shared" si="4"/>
        <v>0</v>
      </c>
      <c r="V38" s="161"/>
      <c r="W38" s="255"/>
      <c r="X38" s="256"/>
      <c r="Y38" s="161"/>
      <c r="Z38" s="169"/>
      <c r="AA38" s="223"/>
      <c r="AB38" s="208"/>
      <c r="AC38" s="212"/>
      <c r="AD38" s="297"/>
      <c r="AE38" s="297"/>
      <c r="AF38" s="298"/>
      <c r="AG38" s="74"/>
      <c r="AH38" s="48"/>
      <c r="AI38" s="48"/>
      <c r="AJ38" s="48"/>
      <c r="AK38" s="48"/>
      <c r="AL38" s="48"/>
      <c r="AM38" s="48"/>
      <c r="AN38" s="48"/>
      <c r="AO38" s="48"/>
      <c r="AP38" s="48"/>
      <c r="AQ38" s="48"/>
      <c r="AR38" s="48"/>
      <c r="AS38" s="48"/>
      <c r="AT38" s="48"/>
    </row>
    <row r="39" spans="1:46" s="24" customFormat="1" ht="14.25" customHeight="1">
      <c r="A39" s="12"/>
      <c r="B39" s="187">
        <f t="shared" si="7"/>
        <v>40928</v>
      </c>
      <c r="C39" s="220"/>
      <c r="D39" s="139"/>
      <c r="E39" s="229"/>
      <c r="F39" s="162">
        <f t="shared" si="0"/>
        <v>70</v>
      </c>
      <c r="G39" s="163">
        <f t="shared" si="1"/>
        <v>0</v>
      </c>
      <c r="H39" s="164">
        <f t="shared" si="5"/>
        <v>0</v>
      </c>
      <c r="I39" s="165">
        <v>175.5</v>
      </c>
      <c r="J39" s="166">
        <v>10.8</v>
      </c>
      <c r="K39" s="157">
        <f t="shared" si="2"/>
        <v>0</v>
      </c>
      <c r="L39" s="166" t="s">
        <v>101</v>
      </c>
      <c r="M39" s="166" t="s">
        <v>46</v>
      </c>
      <c r="N39" s="167">
        <f t="shared" si="6"/>
        <v>0</v>
      </c>
      <c r="O39" s="168" t="b">
        <v>0</v>
      </c>
      <c r="P39" s="168" t="b">
        <v>0</v>
      </c>
      <c r="Q39" s="168" t="b">
        <v>0</v>
      </c>
      <c r="R39" s="261" t="str">
        <f t="shared" si="3"/>
        <v> </v>
      </c>
      <c r="S39" s="262"/>
      <c r="T39" s="263"/>
      <c r="U39" s="160">
        <f t="shared" si="4"/>
        <v>0</v>
      </c>
      <c r="V39" s="161"/>
      <c r="W39" s="255"/>
      <c r="X39" s="256"/>
      <c r="Y39" s="161"/>
      <c r="Z39" s="169"/>
      <c r="AA39" s="223"/>
      <c r="AB39" s="208"/>
      <c r="AC39" s="212"/>
      <c r="AD39" s="297"/>
      <c r="AE39" s="297"/>
      <c r="AF39" s="298"/>
      <c r="AG39" s="74"/>
      <c r="AH39" s="48"/>
      <c r="AI39" s="48"/>
      <c r="AJ39" s="48"/>
      <c r="AK39" s="48"/>
      <c r="AL39" s="48"/>
      <c r="AM39" s="48"/>
      <c r="AN39" s="48"/>
      <c r="AO39" s="48"/>
      <c r="AP39" s="48"/>
      <c r="AQ39" s="48"/>
      <c r="AR39" s="48"/>
      <c r="AS39" s="48"/>
      <c r="AT39" s="48"/>
    </row>
    <row r="40" spans="1:46" s="24" customFormat="1" ht="14.25" customHeight="1">
      <c r="A40" s="12"/>
      <c r="B40" s="187">
        <f t="shared" si="7"/>
        <v>40929</v>
      </c>
      <c r="C40" s="220"/>
      <c r="D40" s="139"/>
      <c r="E40" s="229"/>
      <c r="F40" s="162">
        <f t="shared" si="0"/>
        <v>70</v>
      </c>
      <c r="G40" s="163">
        <f t="shared" si="1"/>
        <v>0</v>
      </c>
      <c r="H40" s="164">
        <f t="shared" si="5"/>
        <v>0</v>
      </c>
      <c r="I40" s="165">
        <v>181.4</v>
      </c>
      <c r="J40" s="166">
        <v>5.9</v>
      </c>
      <c r="K40" s="157">
        <f t="shared" si="2"/>
        <v>0</v>
      </c>
      <c r="L40" s="166" t="s">
        <v>102</v>
      </c>
      <c r="M40" s="166" t="s">
        <v>47</v>
      </c>
      <c r="N40" s="167">
        <f t="shared" si="6"/>
        <v>0</v>
      </c>
      <c r="O40" s="168" t="b">
        <v>0</v>
      </c>
      <c r="P40" s="168" t="b">
        <v>0</v>
      </c>
      <c r="Q40" s="168" t="b">
        <v>0</v>
      </c>
      <c r="R40" s="261" t="str">
        <f t="shared" si="3"/>
        <v> </v>
      </c>
      <c r="S40" s="262"/>
      <c r="T40" s="263"/>
      <c r="U40" s="160">
        <f t="shared" si="4"/>
        <v>0</v>
      </c>
      <c r="V40" s="161"/>
      <c r="W40" s="255"/>
      <c r="X40" s="256"/>
      <c r="Y40" s="161"/>
      <c r="Z40" s="169"/>
      <c r="AA40" s="223"/>
      <c r="AB40" s="208"/>
      <c r="AC40" s="212"/>
      <c r="AD40" s="297"/>
      <c r="AE40" s="297"/>
      <c r="AF40" s="298"/>
      <c r="AG40" s="74"/>
      <c r="AH40" s="48"/>
      <c r="AI40" s="48"/>
      <c r="AJ40" s="48"/>
      <c r="AK40" s="48"/>
      <c r="AL40" s="48"/>
      <c r="AM40" s="48"/>
      <c r="AN40" s="48"/>
      <c r="AO40" s="48"/>
      <c r="AP40" s="48"/>
      <c r="AQ40" s="48"/>
      <c r="AR40" s="48"/>
      <c r="AS40" s="48"/>
      <c r="AT40" s="48"/>
    </row>
    <row r="41" spans="1:46" s="24" customFormat="1" ht="14.25" customHeight="1">
      <c r="A41" s="12"/>
      <c r="B41" s="187">
        <f t="shared" si="7"/>
        <v>40930</v>
      </c>
      <c r="C41" s="220"/>
      <c r="D41" s="139"/>
      <c r="E41" s="229"/>
      <c r="F41" s="162">
        <f t="shared" si="0"/>
        <v>70</v>
      </c>
      <c r="G41" s="163">
        <f t="shared" si="1"/>
        <v>0</v>
      </c>
      <c r="H41" s="164">
        <f t="shared" si="5"/>
        <v>0</v>
      </c>
      <c r="I41" s="165">
        <v>189.3</v>
      </c>
      <c r="J41" s="166">
        <v>7.9</v>
      </c>
      <c r="K41" s="157">
        <f t="shared" si="2"/>
        <v>0</v>
      </c>
      <c r="L41" s="166" t="s">
        <v>103</v>
      </c>
      <c r="M41" s="166" t="s">
        <v>48</v>
      </c>
      <c r="N41" s="167">
        <f t="shared" si="6"/>
        <v>0</v>
      </c>
      <c r="O41" s="168" t="b">
        <v>0</v>
      </c>
      <c r="P41" s="168" t="b">
        <v>0</v>
      </c>
      <c r="Q41" s="168" t="b">
        <v>0</v>
      </c>
      <c r="R41" s="261" t="str">
        <f t="shared" si="3"/>
        <v> </v>
      </c>
      <c r="S41" s="262"/>
      <c r="T41" s="263"/>
      <c r="U41" s="160">
        <f t="shared" si="4"/>
        <v>0</v>
      </c>
      <c r="V41" s="161"/>
      <c r="W41" s="255"/>
      <c r="X41" s="256"/>
      <c r="Y41" s="161"/>
      <c r="Z41" s="169"/>
      <c r="AA41" s="223"/>
      <c r="AB41" s="208"/>
      <c r="AC41" s="212"/>
      <c r="AD41" s="297"/>
      <c r="AE41" s="297"/>
      <c r="AF41" s="298"/>
      <c r="AG41" s="74"/>
      <c r="AH41" s="48"/>
      <c r="AI41" s="48"/>
      <c r="AJ41" s="48"/>
      <c r="AK41" s="48"/>
      <c r="AL41" s="48"/>
      <c r="AM41" s="48"/>
      <c r="AN41" s="48"/>
      <c r="AO41" s="48"/>
      <c r="AP41" s="48"/>
      <c r="AQ41" s="48"/>
      <c r="AR41" s="48"/>
      <c r="AS41" s="48"/>
      <c r="AT41" s="48"/>
    </row>
    <row r="42" spans="1:46" s="24" customFormat="1" ht="14.25" customHeight="1">
      <c r="A42" s="12"/>
      <c r="B42" s="187">
        <f t="shared" si="7"/>
        <v>40931</v>
      </c>
      <c r="C42" s="220"/>
      <c r="D42" s="139"/>
      <c r="E42" s="229"/>
      <c r="F42" s="162">
        <f t="shared" si="0"/>
        <v>70</v>
      </c>
      <c r="G42" s="163">
        <f t="shared" si="1"/>
        <v>0</v>
      </c>
      <c r="H42" s="164">
        <f t="shared" si="5"/>
        <v>0</v>
      </c>
      <c r="I42" s="165">
        <v>196.4</v>
      </c>
      <c r="J42" s="166">
        <v>7.1</v>
      </c>
      <c r="K42" s="157">
        <f t="shared" si="2"/>
        <v>0</v>
      </c>
      <c r="L42" s="166" t="s">
        <v>104</v>
      </c>
      <c r="M42" s="166" t="s">
        <v>49</v>
      </c>
      <c r="N42" s="167">
        <f t="shared" si="6"/>
        <v>0</v>
      </c>
      <c r="O42" s="168" t="b">
        <v>0</v>
      </c>
      <c r="P42" s="168" t="b">
        <v>0</v>
      </c>
      <c r="Q42" s="168" t="b">
        <v>0</v>
      </c>
      <c r="R42" s="261" t="str">
        <f t="shared" si="3"/>
        <v> </v>
      </c>
      <c r="S42" s="262"/>
      <c r="T42" s="263"/>
      <c r="U42" s="160">
        <f t="shared" si="4"/>
        <v>0</v>
      </c>
      <c r="V42" s="161"/>
      <c r="W42" s="255"/>
      <c r="X42" s="256"/>
      <c r="Y42" s="161"/>
      <c r="Z42" s="169"/>
      <c r="AA42" s="223"/>
      <c r="AB42" s="208"/>
      <c r="AC42" s="212"/>
      <c r="AD42" s="297"/>
      <c r="AE42" s="297"/>
      <c r="AF42" s="298"/>
      <c r="AG42" s="74"/>
      <c r="AH42" s="48"/>
      <c r="AI42" s="48"/>
      <c r="AJ42" s="48"/>
      <c r="AK42" s="48"/>
      <c r="AL42" s="48"/>
      <c r="AM42" s="48"/>
      <c r="AN42" s="48"/>
      <c r="AO42" s="48"/>
      <c r="AP42" s="48"/>
      <c r="AQ42" s="48"/>
      <c r="AR42" s="48"/>
      <c r="AS42" s="48"/>
      <c r="AT42" s="48"/>
    </row>
    <row r="43" spans="1:46" s="24" customFormat="1" ht="14.25" customHeight="1">
      <c r="A43" s="12"/>
      <c r="B43" s="187">
        <f t="shared" si="7"/>
        <v>40932</v>
      </c>
      <c r="C43" s="220"/>
      <c r="D43" s="139"/>
      <c r="E43" s="229"/>
      <c r="F43" s="162">
        <f t="shared" si="0"/>
        <v>70</v>
      </c>
      <c r="G43" s="163">
        <f t="shared" si="1"/>
        <v>0</v>
      </c>
      <c r="H43" s="164">
        <f t="shared" si="5"/>
        <v>0</v>
      </c>
      <c r="I43" s="165">
        <v>205.1</v>
      </c>
      <c r="J43" s="166">
        <v>8.7</v>
      </c>
      <c r="K43" s="157">
        <f t="shared" si="2"/>
        <v>0</v>
      </c>
      <c r="L43" s="166" t="s">
        <v>105</v>
      </c>
      <c r="M43" s="166" t="s">
        <v>50</v>
      </c>
      <c r="N43" s="167">
        <f t="shared" si="6"/>
        <v>0</v>
      </c>
      <c r="O43" s="168" t="b">
        <v>0</v>
      </c>
      <c r="P43" s="168" t="b">
        <v>0</v>
      </c>
      <c r="Q43" s="168" t="b">
        <v>0</v>
      </c>
      <c r="R43" s="261" t="str">
        <f t="shared" si="3"/>
        <v> </v>
      </c>
      <c r="S43" s="262"/>
      <c r="T43" s="263"/>
      <c r="U43" s="160">
        <f t="shared" si="4"/>
        <v>0</v>
      </c>
      <c r="V43" s="161"/>
      <c r="W43" s="255"/>
      <c r="X43" s="256"/>
      <c r="Y43" s="161"/>
      <c r="Z43" s="169"/>
      <c r="AA43" s="223"/>
      <c r="AB43" s="208"/>
      <c r="AC43" s="212"/>
      <c r="AD43" s="297"/>
      <c r="AE43" s="297"/>
      <c r="AF43" s="298"/>
      <c r="AG43" s="74"/>
      <c r="AH43" s="48"/>
      <c r="AI43" s="48"/>
      <c r="AJ43" s="48"/>
      <c r="AK43" s="48"/>
      <c r="AL43" s="48"/>
      <c r="AM43" s="48"/>
      <c r="AN43" s="48"/>
      <c r="AO43" s="48"/>
      <c r="AP43" s="48"/>
      <c r="AQ43" s="48"/>
      <c r="AR43" s="48"/>
      <c r="AS43" s="48"/>
      <c r="AT43" s="48"/>
    </row>
    <row r="44" spans="1:46" s="24" customFormat="1" ht="14.25" customHeight="1">
      <c r="A44" s="12"/>
      <c r="B44" s="187">
        <f t="shared" si="7"/>
        <v>40933</v>
      </c>
      <c r="C44" s="220"/>
      <c r="D44" s="139"/>
      <c r="E44" s="229"/>
      <c r="F44" s="162">
        <f t="shared" si="0"/>
        <v>70</v>
      </c>
      <c r="G44" s="163">
        <f t="shared" si="1"/>
        <v>0</v>
      </c>
      <c r="H44" s="164">
        <f t="shared" si="5"/>
        <v>0</v>
      </c>
      <c r="I44" s="165">
        <v>209</v>
      </c>
      <c r="J44" s="166">
        <v>3.9</v>
      </c>
      <c r="K44" s="157">
        <f t="shared" si="2"/>
        <v>0</v>
      </c>
      <c r="L44" s="166" t="s">
        <v>106</v>
      </c>
      <c r="M44" s="166" t="s">
        <v>51</v>
      </c>
      <c r="N44" s="167">
        <f t="shared" si="6"/>
        <v>0</v>
      </c>
      <c r="O44" s="168" t="b">
        <v>0</v>
      </c>
      <c r="P44" s="168" t="b">
        <v>0</v>
      </c>
      <c r="Q44" s="168" t="b">
        <v>0</v>
      </c>
      <c r="R44" s="261" t="str">
        <f t="shared" si="3"/>
        <v> </v>
      </c>
      <c r="S44" s="262"/>
      <c r="T44" s="263"/>
      <c r="U44" s="160">
        <f t="shared" si="4"/>
        <v>0</v>
      </c>
      <c r="V44" s="161"/>
      <c r="W44" s="255"/>
      <c r="X44" s="256"/>
      <c r="Y44" s="161"/>
      <c r="Z44" s="169"/>
      <c r="AA44" s="223"/>
      <c r="AB44" s="208"/>
      <c r="AC44" s="212"/>
      <c r="AD44" s="297"/>
      <c r="AE44" s="297"/>
      <c r="AF44" s="298"/>
      <c r="AG44" s="74"/>
      <c r="AH44" s="48"/>
      <c r="AI44" s="48"/>
      <c r="AJ44" s="48"/>
      <c r="AK44" s="48"/>
      <c r="AL44" s="48"/>
      <c r="AM44" s="48"/>
      <c r="AN44" s="48"/>
      <c r="AO44" s="48"/>
      <c r="AP44" s="48"/>
      <c r="AQ44" s="48"/>
      <c r="AR44" s="48"/>
      <c r="AS44" s="48"/>
      <c r="AT44" s="48"/>
    </row>
    <row r="45" spans="1:46" s="24" customFormat="1" ht="14.25" customHeight="1">
      <c r="A45" s="12"/>
      <c r="B45" s="187">
        <f t="shared" si="7"/>
        <v>40934</v>
      </c>
      <c r="C45" s="220"/>
      <c r="D45" s="139"/>
      <c r="E45" s="229"/>
      <c r="F45" s="162">
        <f t="shared" si="0"/>
        <v>70</v>
      </c>
      <c r="G45" s="163">
        <f t="shared" si="1"/>
        <v>0</v>
      </c>
      <c r="H45" s="164">
        <f t="shared" si="5"/>
        <v>0</v>
      </c>
      <c r="I45" s="165">
        <v>216.1</v>
      </c>
      <c r="J45" s="166">
        <v>7.1</v>
      </c>
      <c r="K45" s="157">
        <f t="shared" si="2"/>
        <v>0</v>
      </c>
      <c r="L45" s="166" t="s">
        <v>107</v>
      </c>
      <c r="M45" s="166" t="s">
        <v>52</v>
      </c>
      <c r="N45" s="167">
        <f t="shared" si="6"/>
        <v>0</v>
      </c>
      <c r="O45" s="168" t="b">
        <v>0</v>
      </c>
      <c r="P45" s="168" t="b">
        <v>0</v>
      </c>
      <c r="Q45" s="168" t="b">
        <v>0</v>
      </c>
      <c r="R45" s="261" t="str">
        <f t="shared" si="3"/>
        <v> </v>
      </c>
      <c r="S45" s="262"/>
      <c r="T45" s="263"/>
      <c r="U45" s="160">
        <f t="shared" si="4"/>
        <v>0</v>
      </c>
      <c r="V45" s="161"/>
      <c r="W45" s="255"/>
      <c r="X45" s="256"/>
      <c r="Y45" s="161"/>
      <c r="Z45" s="169"/>
      <c r="AA45" s="223"/>
      <c r="AB45" s="208"/>
      <c r="AC45" s="212"/>
      <c r="AD45" s="297"/>
      <c r="AE45" s="297"/>
      <c r="AF45" s="298"/>
      <c r="AG45" s="74"/>
      <c r="AH45" s="48"/>
      <c r="AI45" s="48"/>
      <c r="AJ45" s="48"/>
      <c r="AK45" s="48"/>
      <c r="AL45" s="48"/>
      <c r="AM45" s="48"/>
      <c r="AN45" s="48"/>
      <c r="AO45" s="48"/>
      <c r="AP45" s="48"/>
      <c r="AQ45" s="48"/>
      <c r="AR45" s="48"/>
      <c r="AS45" s="48"/>
      <c r="AT45" s="48"/>
    </row>
    <row r="46" spans="1:46" s="24" customFormat="1" ht="14.25" customHeight="1">
      <c r="A46" s="12"/>
      <c r="B46" s="187">
        <f t="shared" si="7"/>
        <v>40935</v>
      </c>
      <c r="C46" s="220"/>
      <c r="D46" s="139"/>
      <c r="E46" s="229"/>
      <c r="F46" s="162">
        <f t="shared" si="0"/>
        <v>70</v>
      </c>
      <c r="G46" s="163">
        <f t="shared" si="1"/>
        <v>0</v>
      </c>
      <c r="H46" s="164">
        <f t="shared" si="5"/>
        <v>0</v>
      </c>
      <c r="I46" s="165">
        <v>223.2</v>
      </c>
      <c r="J46" s="166">
        <v>7.1</v>
      </c>
      <c r="K46" s="157">
        <f t="shared" si="2"/>
        <v>0</v>
      </c>
      <c r="L46" s="166" t="s">
        <v>108</v>
      </c>
      <c r="M46" s="166" t="s">
        <v>53</v>
      </c>
      <c r="N46" s="167">
        <f t="shared" si="6"/>
        <v>0</v>
      </c>
      <c r="O46" s="168" t="b">
        <v>0</v>
      </c>
      <c r="P46" s="168" t="b">
        <v>0</v>
      </c>
      <c r="Q46" s="168" t="b">
        <v>0</v>
      </c>
      <c r="R46" s="261" t="str">
        <f t="shared" si="3"/>
        <v> </v>
      </c>
      <c r="S46" s="262"/>
      <c r="T46" s="263"/>
      <c r="U46" s="160">
        <f t="shared" si="4"/>
        <v>0</v>
      </c>
      <c r="V46" s="161"/>
      <c r="W46" s="255"/>
      <c r="X46" s="256"/>
      <c r="Y46" s="161"/>
      <c r="Z46" s="169"/>
      <c r="AA46" s="223"/>
      <c r="AB46" s="208"/>
      <c r="AC46" s="212"/>
      <c r="AD46" s="297"/>
      <c r="AE46" s="297"/>
      <c r="AF46" s="298"/>
      <c r="AG46" s="74"/>
      <c r="AH46" s="48"/>
      <c r="AI46" s="48"/>
      <c r="AJ46" s="48"/>
      <c r="AK46" s="48"/>
      <c r="AL46" s="48"/>
      <c r="AM46" s="48"/>
      <c r="AN46" s="48"/>
      <c r="AO46" s="48"/>
      <c r="AP46" s="48"/>
      <c r="AQ46" s="48"/>
      <c r="AR46" s="48"/>
      <c r="AS46" s="48"/>
      <c r="AT46" s="48"/>
    </row>
    <row r="47" spans="1:46" s="24" customFormat="1" ht="14.25" customHeight="1">
      <c r="A47" s="12"/>
      <c r="B47" s="187">
        <f t="shared" si="7"/>
        <v>40936</v>
      </c>
      <c r="C47" s="220"/>
      <c r="D47" s="139"/>
      <c r="E47" s="229"/>
      <c r="F47" s="140">
        <f t="shared" si="0"/>
        <v>70</v>
      </c>
      <c r="G47" s="140">
        <f t="shared" si="1"/>
        <v>0</v>
      </c>
      <c r="H47" s="164">
        <f t="shared" si="5"/>
        <v>0</v>
      </c>
      <c r="I47" s="157">
        <v>232.8</v>
      </c>
      <c r="J47" s="157">
        <v>9.6</v>
      </c>
      <c r="K47" s="157">
        <f t="shared" si="2"/>
        <v>0</v>
      </c>
      <c r="L47" s="166" t="s">
        <v>109</v>
      </c>
      <c r="M47" s="157" t="s">
        <v>54</v>
      </c>
      <c r="N47" s="170">
        <f t="shared" si="6"/>
        <v>0</v>
      </c>
      <c r="O47" s="171" t="b">
        <v>0</v>
      </c>
      <c r="P47" s="171" t="b">
        <v>0</v>
      </c>
      <c r="Q47" s="171" t="b">
        <v>0</v>
      </c>
      <c r="R47" s="261" t="str">
        <f t="shared" si="3"/>
        <v> </v>
      </c>
      <c r="S47" s="262"/>
      <c r="T47" s="263"/>
      <c r="U47" s="160">
        <f t="shared" si="4"/>
        <v>0</v>
      </c>
      <c r="V47" s="161"/>
      <c r="W47" s="323"/>
      <c r="X47" s="324"/>
      <c r="Y47" s="161"/>
      <c r="Z47" s="169"/>
      <c r="AA47" s="223"/>
      <c r="AB47" s="208"/>
      <c r="AC47" s="212"/>
      <c r="AD47" s="297"/>
      <c r="AE47" s="297"/>
      <c r="AF47" s="298"/>
      <c r="AG47" s="74"/>
      <c r="AH47" s="48"/>
      <c r="AI47" s="48"/>
      <c r="AJ47" s="48"/>
      <c r="AK47" s="48"/>
      <c r="AL47" s="48"/>
      <c r="AM47" s="48"/>
      <c r="AN47" s="48"/>
      <c r="AO47" s="48"/>
      <c r="AP47" s="48"/>
      <c r="AQ47" s="48"/>
      <c r="AR47" s="48"/>
      <c r="AS47" s="48"/>
      <c r="AT47" s="48"/>
    </row>
    <row r="48" spans="1:46" s="24" customFormat="1" ht="14.25" customHeight="1">
      <c r="A48" s="12"/>
      <c r="B48" s="187">
        <f t="shared" si="7"/>
        <v>40937</v>
      </c>
      <c r="C48" s="220"/>
      <c r="D48" s="139"/>
      <c r="E48" s="229"/>
      <c r="F48" s="140">
        <f t="shared" si="0"/>
        <v>70</v>
      </c>
      <c r="G48" s="140">
        <f t="shared" si="1"/>
        <v>0</v>
      </c>
      <c r="H48" s="164">
        <f t="shared" si="5"/>
        <v>0</v>
      </c>
      <c r="I48" s="172">
        <v>238.7</v>
      </c>
      <c r="J48" s="172">
        <v>5.9</v>
      </c>
      <c r="K48" s="157">
        <f t="shared" si="2"/>
        <v>0</v>
      </c>
      <c r="L48" s="166" t="s">
        <v>110</v>
      </c>
      <c r="M48" s="172" t="s">
        <v>55</v>
      </c>
      <c r="N48" s="173">
        <f t="shared" si="6"/>
        <v>0</v>
      </c>
      <c r="O48" s="174" t="b">
        <v>0</v>
      </c>
      <c r="P48" s="174" t="b">
        <v>0</v>
      </c>
      <c r="Q48" s="174" t="b">
        <v>0</v>
      </c>
      <c r="R48" s="261" t="str">
        <f t="shared" si="3"/>
        <v> </v>
      </c>
      <c r="S48" s="262"/>
      <c r="T48" s="263"/>
      <c r="U48" s="160">
        <f t="shared" si="4"/>
        <v>0</v>
      </c>
      <c r="V48" s="161"/>
      <c r="W48" s="323"/>
      <c r="X48" s="324"/>
      <c r="Y48" s="161"/>
      <c r="Z48" s="169"/>
      <c r="AA48" s="223"/>
      <c r="AB48" s="208"/>
      <c r="AC48" s="212"/>
      <c r="AD48" s="297"/>
      <c r="AE48" s="297"/>
      <c r="AF48" s="298"/>
      <c r="AG48" s="74"/>
      <c r="AH48" s="48"/>
      <c r="AI48" s="48"/>
      <c r="AJ48" s="48"/>
      <c r="AK48" s="48"/>
      <c r="AL48" s="48"/>
      <c r="AM48" s="48"/>
      <c r="AN48" s="48"/>
      <c r="AO48" s="48"/>
      <c r="AP48" s="48"/>
      <c r="AQ48" s="48"/>
      <c r="AR48" s="48"/>
      <c r="AS48" s="48"/>
      <c r="AT48" s="48"/>
    </row>
    <row r="49" spans="1:46" s="24" customFormat="1" ht="14.25" customHeight="1">
      <c r="A49" s="12"/>
      <c r="B49" s="187">
        <f t="shared" si="7"/>
        <v>40938</v>
      </c>
      <c r="C49" s="220"/>
      <c r="D49" s="139"/>
      <c r="E49" s="229"/>
      <c r="F49" s="140">
        <f t="shared" si="0"/>
        <v>70</v>
      </c>
      <c r="G49" s="140">
        <f t="shared" si="1"/>
        <v>0</v>
      </c>
      <c r="H49" s="164">
        <f t="shared" si="5"/>
        <v>0</v>
      </c>
      <c r="I49" s="175">
        <v>255.3</v>
      </c>
      <c r="J49" s="175">
        <v>16.6</v>
      </c>
      <c r="K49" s="157">
        <f t="shared" si="2"/>
        <v>0</v>
      </c>
      <c r="L49" s="166" t="s">
        <v>111</v>
      </c>
      <c r="M49" s="175" t="s">
        <v>56</v>
      </c>
      <c r="N49" s="176">
        <f t="shared" si="6"/>
        <v>0</v>
      </c>
      <c r="O49" s="177" t="b">
        <v>0</v>
      </c>
      <c r="P49" s="177" t="b">
        <v>0</v>
      </c>
      <c r="Q49" s="177" t="b">
        <v>0</v>
      </c>
      <c r="R49" s="261" t="str">
        <f t="shared" si="3"/>
        <v> </v>
      </c>
      <c r="S49" s="262"/>
      <c r="T49" s="263"/>
      <c r="U49" s="178">
        <f t="shared" si="4"/>
        <v>0</v>
      </c>
      <c r="V49" s="161"/>
      <c r="W49" s="255"/>
      <c r="X49" s="256"/>
      <c r="Y49" s="179"/>
      <c r="Z49" s="169"/>
      <c r="AA49" s="223"/>
      <c r="AB49" s="208"/>
      <c r="AC49" s="212"/>
      <c r="AD49" s="297"/>
      <c r="AE49" s="297"/>
      <c r="AF49" s="298"/>
      <c r="AG49" s="74"/>
      <c r="AH49" s="48"/>
      <c r="AI49" s="48"/>
      <c r="AJ49" s="48"/>
      <c r="AK49" s="48"/>
      <c r="AL49" s="48"/>
      <c r="AM49" s="48"/>
      <c r="AN49" s="48"/>
      <c r="AO49" s="48"/>
      <c r="AP49" s="48"/>
      <c r="AQ49" s="48"/>
      <c r="AR49" s="48"/>
      <c r="AS49" s="48"/>
      <c r="AT49" s="48"/>
    </row>
    <row r="50" spans="1:46" s="24" customFormat="1" ht="14.25" customHeight="1">
      <c r="A50" s="12"/>
      <c r="B50" s="188">
        <f t="shared" si="7"/>
        <v>40939</v>
      </c>
      <c r="C50" s="221"/>
      <c r="D50" s="139"/>
      <c r="E50" s="232"/>
      <c r="F50" s="180">
        <f t="shared" si="0"/>
        <v>70</v>
      </c>
      <c r="G50" s="180">
        <f t="shared" si="1"/>
        <v>0</v>
      </c>
      <c r="H50" s="181">
        <f>H49+G50</f>
        <v>0</v>
      </c>
      <c r="I50" s="182">
        <v>266.4</v>
      </c>
      <c r="J50" s="182">
        <v>11.1</v>
      </c>
      <c r="K50" s="183">
        <f t="shared" si="2"/>
        <v>0</v>
      </c>
      <c r="L50" s="184" t="s">
        <v>112</v>
      </c>
      <c r="M50" s="182" t="s">
        <v>57</v>
      </c>
      <c r="N50" s="185">
        <f aca="true" t="shared" si="8" ref="N50:N61">H50</f>
        <v>0</v>
      </c>
      <c r="O50" s="186" t="b">
        <v>0</v>
      </c>
      <c r="P50" s="186" t="b">
        <v>0</v>
      </c>
      <c r="Q50" s="186" t="b">
        <v>0</v>
      </c>
      <c r="R50" s="320" t="str">
        <f t="shared" si="3"/>
        <v> </v>
      </c>
      <c r="S50" s="321"/>
      <c r="T50" s="322"/>
      <c r="U50" s="160">
        <f t="shared" si="4"/>
        <v>0</v>
      </c>
      <c r="V50" s="12"/>
      <c r="W50" s="325"/>
      <c r="X50" s="326"/>
      <c r="Y50" s="161"/>
      <c r="Z50" s="209"/>
      <c r="AA50" s="224"/>
      <c r="AB50" s="210"/>
      <c r="AC50" s="213"/>
      <c r="AD50" s="302"/>
      <c r="AE50" s="302"/>
      <c r="AF50" s="303"/>
      <c r="AG50" s="74"/>
      <c r="AH50" s="48"/>
      <c r="AI50" s="48"/>
      <c r="AJ50" s="48"/>
      <c r="AK50" s="48"/>
      <c r="AL50" s="48"/>
      <c r="AM50" s="48"/>
      <c r="AN50" s="48"/>
      <c r="AO50" s="48"/>
      <c r="AP50" s="48"/>
      <c r="AQ50" s="48"/>
      <c r="AR50" s="48"/>
      <c r="AS50" s="48"/>
      <c r="AT50" s="48"/>
    </row>
    <row r="51" spans="1:33" s="48" customFormat="1" ht="14.25" customHeight="1">
      <c r="A51" s="38"/>
      <c r="C51" s="79"/>
      <c r="D51" s="80"/>
      <c r="E51" s="79" t="s">
        <v>163</v>
      </c>
      <c r="F51" s="66"/>
      <c r="G51" s="66"/>
      <c r="H51" s="65"/>
      <c r="I51" s="37">
        <v>270.3</v>
      </c>
      <c r="J51" s="37">
        <v>3.9</v>
      </c>
      <c r="K51" s="34">
        <f>IF(N51=0,0,(E51*F51)/100000)</f>
        <v>0</v>
      </c>
      <c r="L51" s="129" t="s">
        <v>113</v>
      </c>
      <c r="M51" s="37" t="s">
        <v>58</v>
      </c>
      <c r="N51" s="185">
        <f t="shared" si="8"/>
        <v>0</v>
      </c>
      <c r="O51" s="81"/>
      <c r="P51" s="81"/>
      <c r="Q51" s="81"/>
      <c r="R51" s="82"/>
      <c r="T51" s="67"/>
      <c r="U51" s="66"/>
      <c r="V51" s="67"/>
      <c r="W51" s="316" t="s">
        <v>143</v>
      </c>
      <c r="X51" s="316"/>
      <c r="Y51" s="53"/>
      <c r="Z51" s="190" t="s">
        <v>144</v>
      </c>
      <c r="AA51" s="190"/>
      <c r="AB51" s="190" t="s">
        <v>145</v>
      </c>
      <c r="AC51" s="135"/>
      <c r="AD51" s="205"/>
      <c r="AE51" s="205"/>
      <c r="AF51" s="205"/>
      <c r="AG51" s="75"/>
    </row>
    <row r="52" spans="1:37" s="48" customFormat="1" ht="19.5" customHeight="1">
      <c r="A52" s="38"/>
      <c r="B52" s="237" t="e">
        <f>INDEX(C20:C50,MATCH(MAX(C20:C50)+1,C20:C50,1))</f>
        <v>#N/A</v>
      </c>
      <c r="C52" s="238" t="e">
        <f>IF((B52-V10)&gt;0,"+"&amp;ROUND((B52-V10),2)&amp;"㎏",(B52-V10))</f>
        <v>#N/A</v>
      </c>
      <c r="D52" s="234"/>
      <c r="E52" s="235" t="str">
        <f>IF(F52&lt;1,"　",F52)</f>
        <v>　</v>
      </c>
      <c r="F52" s="83">
        <f>COUNTIF(E20:E50,"&gt;9999")+COUNTA(E20:E50)</f>
        <v>0</v>
      </c>
      <c r="G52" s="234"/>
      <c r="I52" s="36">
        <v>277.1</v>
      </c>
      <c r="J52" s="36">
        <v>6.8</v>
      </c>
      <c r="K52" s="34">
        <f>IF(N52=0,0,(G52*F52)/100000)</f>
        <v>0</v>
      </c>
      <c r="L52" s="35" t="s">
        <v>114</v>
      </c>
      <c r="M52" s="36" t="s">
        <v>59</v>
      </c>
      <c r="N52" s="185">
        <f t="shared" si="8"/>
        <v>0</v>
      </c>
      <c r="O52" s="84"/>
      <c r="P52" s="84"/>
      <c r="Q52" s="84"/>
      <c r="S52" s="236"/>
      <c r="T52" s="236"/>
      <c r="U52" s="85"/>
      <c r="V52" s="86"/>
      <c r="W52" s="314" t="str">
        <f>IF(W53=0,"　",W53)</f>
        <v>　</v>
      </c>
      <c r="X52" s="315"/>
      <c r="Y52" s="86"/>
      <c r="Z52" s="153" t="str">
        <f>IF(Z53=0,"　",Z53)</f>
        <v>　</v>
      </c>
      <c r="AA52" s="155"/>
      <c r="AB52" s="154" t="str">
        <f>IF(AB53=0,"　",AB53)</f>
        <v>　</v>
      </c>
      <c r="AC52" s="136"/>
      <c r="AD52" s="317" t="str">
        <f>IF(SUM(AD20:AF50)=0,"　",SUM(AD20:AF50))</f>
        <v>　</v>
      </c>
      <c r="AE52" s="318"/>
      <c r="AF52" s="319"/>
      <c r="AG52" s="76"/>
      <c r="AK52" s="51"/>
    </row>
    <row r="53" spans="1:33" s="48" customFormat="1" ht="11.25" customHeight="1">
      <c r="A53" s="38"/>
      <c r="B53" s="87"/>
      <c r="C53" s="87"/>
      <c r="D53" s="87"/>
      <c r="F53" s="87"/>
      <c r="G53" s="87"/>
      <c r="H53" s="87"/>
      <c r="I53" s="36">
        <v>284.7</v>
      </c>
      <c r="J53" s="36">
        <v>7.6</v>
      </c>
      <c r="K53" s="34">
        <f>IF(N53=0,0,(#REF!*F53)/100000)</f>
        <v>0</v>
      </c>
      <c r="L53" s="35" t="s">
        <v>115</v>
      </c>
      <c r="M53" s="36" t="s">
        <v>60</v>
      </c>
      <c r="N53" s="185">
        <f t="shared" si="8"/>
        <v>0</v>
      </c>
      <c r="O53" s="88"/>
      <c r="P53" s="88"/>
      <c r="Q53" s="88"/>
      <c r="R53" s="82"/>
      <c r="S53" s="89"/>
      <c r="T53" s="89"/>
      <c r="U53" s="90"/>
      <c r="V53" s="91"/>
      <c r="W53" s="92">
        <f>COUNTIF(O20:O50,TRUE)</f>
        <v>0</v>
      </c>
      <c r="X53" s="93"/>
      <c r="Y53" s="91"/>
      <c r="Z53" s="92">
        <f>COUNTIF(P20:P50,TRUE)</f>
        <v>0</v>
      </c>
      <c r="AA53" s="92"/>
      <c r="AB53" s="92">
        <f>COUNTIF(Q20:Q50,TRUE)</f>
        <v>0</v>
      </c>
      <c r="AC53" s="91"/>
      <c r="AE53" s="94"/>
      <c r="AF53" s="93"/>
      <c r="AG53" s="77"/>
    </row>
    <row r="54" spans="1:33" s="48" customFormat="1" ht="11.25" customHeight="1">
      <c r="A54" s="38"/>
      <c r="C54" s="95"/>
      <c r="D54" s="95"/>
      <c r="E54" s="95"/>
      <c r="F54" s="95"/>
      <c r="G54" s="66"/>
      <c r="H54" s="65"/>
      <c r="I54" s="36">
        <v>290.6</v>
      </c>
      <c r="J54" s="36">
        <v>5.9</v>
      </c>
      <c r="K54" s="34">
        <f aca="true" t="shared" si="9" ref="K54:K61">IF(N54=0,0,(E54*F54)/100000)</f>
        <v>0</v>
      </c>
      <c r="L54" s="35" t="s">
        <v>116</v>
      </c>
      <c r="M54" s="36" t="s">
        <v>61</v>
      </c>
      <c r="N54" s="185">
        <f t="shared" si="8"/>
        <v>0</v>
      </c>
      <c r="O54" s="88"/>
      <c r="P54" s="88"/>
      <c r="Q54" s="88"/>
      <c r="R54" s="96" t="s">
        <v>6</v>
      </c>
      <c r="T54" s="97"/>
      <c r="U54" s="98"/>
      <c r="V54" s="67"/>
      <c r="W54" s="99"/>
      <c r="X54" s="304" t="s">
        <v>25</v>
      </c>
      <c r="Y54" s="304"/>
      <c r="Z54" s="304"/>
      <c r="AA54" s="304"/>
      <c r="AB54" s="304"/>
      <c r="AC54" s="304"/>
      <c r="AD54" s="304"/>
      <c r="AE54" s="304"/>
      <c r="AF54" s="304"/>
      <c r="AG54" s="49"/>
    </row>
    <row r="55" spans="1:33" s="48" customFormat="1" ht="19.5" customHeight="1">
      <c r="A55" s="38"/>
      <c r="B55" s="100" t="s">
        <v>24</v>
      </c>
      <c r="F55" s="101"/>
      <c r="G55" s="101"/>
      <c r="H55" s="101"/>
      <c r="I55" s="36">
        <v>300.9</v>
      </c>
      <c r="J55" s="36">
        <v>10.3</v>
      </c>
      <c r="K55" s="34">
        <f t="shared" si="9"/>
        <v>0</v>
      </c>
      <c r="L55" s="35" t="s">
        <v>117</v>
      </c>
      <c r="M55" s="36" t="s">
        <v>62</v>
      </c>
      <c r="N55" s="185">
        <f t="shared" si="8"/>
        <v>0</v>
      </c>
      <c r="O55" s="88"/>
      <c r="P55" s="88"/>
      <c r="Q55" s="88"/>
      <c r="R55" s="327" t="str">
        <f>IF(S56=0,"　",S56)</f>
        <v>　</v>
      </c>
      <c r="S55" s="328"/>
      <c r="T55" s="329"/>
      <c r="U55" s="102"/>
      <c r="W55" s="64"/>
      <c r="X55" s="304"/>
      <c r="Y55" s="304"/>
      <c r="Z55" s="304"/>
      <c r="AA55" s="304"/>
      <c r="AB55" s="304"/>
      <c r="AC55" s="304"/>
      <c r="AD55" s="304"/>
      <c r="AE55" s="304"/>
      <c r="AF55" s="304"/>
      <c r="AG55" s="78"/>
    </row>
    <row r="56" spans="1:33" s="48" customFormat="1" ht="7.5" customHeight="1">
      <c r="A56" s="38"/>
      <c r="C56" s="95"/>
      <c r="D56" s="95"/>
      <c r="E56" s="103"/>
      <c r="F56" s="66"/>
      <c r="G56" s="66"/>
      <c r="H56" s="103"/>
      <c r="I56" s="36">
        <v>302.6</v>
      </c>
      <c r="J56" s="36">
        <v>1.7</v>
      </c>
      <c r="K56" s="34">
        <f t="shared" si="9"/>
        <v>0</v>
      </c>
      <c r="L56" s="35" t="s">
        <v>118</v>
      </c>
      <c r="M56" s="36" t="s">
        <v>63</v>
      </c>
      <c r="N56" s="185">
        <f t="shared" si="8"/>
        <v>0</v>
      </c>
      <c r="O56" s="88"/>
      <c r="P56" s="88"/>
      <c r="Q56" s="88"/>
      <c r="R56" s="82"/>
      <c r="S56" s="104">
        <f>F52+W53+Z53+AB53</f>
        <v>0</v>
      </c>
      <c r="T56" s="105"/>
      <c r="U56" s="106"/>
      <c r="W56" s="64"/>
      <c r="X56" s="304"/>
      <c r="Y56" s="304"/>
      <c r="Z56" s="304"/>
      <c r="AA56" s="304"/>
      <c r="AB56" s="304"/>
      <c r="AC56" s="304"/>
      <c r="AD56" s="304"/>
      <c r="AE56" s="304"/>
      <c r="AF56" s="304"/>
      <c r="AG56" s="78"/>
    </row>
    <row r="57" spans="1:33" s="48" customFormat="1" ht="19.5" customHeight="1">
      <c r="A57" s="38"/>
      <c r="B57" s="100" t="s">
        <v>22</v>
      </c>
      <c r="E57" s="101"/>
      <c r="F57" s="66"/>
      <c r="G57" s="66"/>
      <c r="H57" s="103"/>
      <c r="I57" s="36">
        <v>311.4</v>
      </c>
      <c r="J57" s="36">
        <v>8.8</v>
      </c>
      <c r="K57" s="34">
        <f t="shared" si="9"/>
        <v>0</v>
      </c>
      <c r="L57" s="35" t="s">
        <v>119</v>
      </c>
      <c r="M57" s="36" t="s">
        <v>64</v>
      </c>
      <c r="N57" s="185">
        <f t="shared" si="8"/>
        <v>0</v>
      </c>
      <c r="O57" s="88"/>
      <c r="P57" s="88"/>
      <c r="Q57" s="88"/>
      <c r="R57" s="299" t="str">
        <f>IF(ISERROR(AVERAGE(E20:E50))," ",AVERAGE(E20:E50))</f>
        <v> </v>
      </c>
      <c r="S57" s="300"/>
      <c r="T57" s="301"/>
      <c r="U57" s="107"/>
      <c r="W57" s="305"/>
      <c r="X57" s="306"/>
      <c r="Y57" s="306"/>
      <c r="Z57" s="306"/>
      <c r="AA57" s="306"/>
      <c r="AB57" s="306"/>
      <c r="AC57" s="306"/>
      <c r="AD57" s="306"/>
      <c r="AE57" s="306"/>
      <c r="AF57" s="307"/>
      <c r="AG57" s="78"/>
    </row>
    <row r="58" spans="1:33" s="48" customFormat="1" ht="7.5" customHeight="1">
      <c r="A58" s="38"/>
      <c r="C58" s="101"/>
      <c r="D58" s="101"/>
      <c r="E58" s="101"/>
      <c r="F58" s="66"/>
      <c r="G58" s="66"/>
      <c r="H58" s="103"/>
      <c r="I58" s="36">
        <v>317.3</v>
      </c>
      <c r="J58" s="36">
        <v>5.9</v>
      </c>
      <c r="K58" s="34">
        <f t="shared" si="9"/>
        <v>0</v>
      </c>
      <c r="L58" s="35" t="s">
        <v>120</v>
      </c>
      <c r="M58" s="36" t="s">
        <v>65</v>
      </c>
      <c r="N58" s="185">
        <f t="shared" si="8"/>
        <v>0</v>
      </c>
      <c r="O58" s="88"/>
      <c r="P58" s="88"/>
      <c r="Q58" s="88"/>
      <c r="R58" s="82"/>
      <c r="S58" s="108"/>
      <c r="T58" s="108"/>
      <c r="U58" s="109"/>
      <c r="W58" s="308"/>
      <c r="X58" s="309"/>
      <c r="Y58" s="309"/>
      <c r="Z58" s="309"/>
      <c r="AA58" s="309"/>
      <c r="AB58" s="309"/>
      <c r="AC58" s="309"/>
      <c r="AD58" s="309"/>
      <c r="AE58" s="309"/>
      <c r="AF58" s="310"/>
      <c r="AG58" s="78"/>
    </row>
    <row r="59" spans="1:33" s="48" customFormat="1" ht="19.5" customHeight="1">
      <c r="A59" s="38"/>
      <c r="B59" s="100" t="s">
        <v>23</v>
      </c>
      <c r="E59" s="103"/>
      <c r="F59" s="66"/>
      <c r="G59" s="66"/>
      <c r="H59" s="103"/>
      <c r="I59" s="36">
        <v>332.4</v>
      </c>
      <c r="J59" s="36">
        <v>15.1</v>
      </c>
      <c r="K59" s="34">
        <f t="shared" si="9"/>
        <v>0</v>
      </c>
      <c r="L59" s="35" t="s">
        <v>121</v>
      </c>
      <c r="M59" s="36" t="s">
        <v>66</v>
      </c>
      <c r="N59" s="185">
        <f t="shared" si="8"/>
        <v>0</v>
      </c>
      <c r="O59" s="88"/>
      <c r="P59" s="88"/>
      <c r="Q59" s="88"/>
      <c r="R59" s="299">
        <f>SUM(E20:E50)+T13</f>
        <v>0</v>
      </c>
      <c r="S59" s="300"/>
      <c r="T59" s="301"/>
      <c r="U59" s="110"/>
      <c r="W59" s="311"/>
      <c r="X59" s="312"/>
      <c r="Y59" s="312"/>
      <c r="Z59" s="312"/>
      <c r="AA59" s="312"/>
      <c r="AB59" s="312"/>
      <c r="AC59" s="312"/>
      <c r="AD59" s="312"/>
      <c r="AE59" s="312"/>
      <c r="AF59" s="313"/>
      <c r="AG59" s="78"/>
    </row>
    <row r="60" spans="1:31" s="45" customFormat="1" ht="13.5" customHeight="1">
      <c r="A60" s="42"/>
      <c r="C60" s="39"/>
      <c r="D60" s="39"/>
      <c r="E60" s="228"/>
      <c r="F60" s="54"/>
      <c r="G60" s="54"/>
      <c r="H60" s="113"/>
      <c r="I60" s="36">
        <v>343.5</v>
      </c>
      <c r="J60" s="36">
        <v>11.1</v>
      </c>
      <c r="K60" s="34">
        <f t="shared" si="9"/>
        <v>0</v>
      </c>
      <c r="L60" s="35" t="s">
        <v>164</v>
      </c>
      <c r="M60" s="36" t="s">
        <v>67</v>
      </c>
      <c r="N60" s="185">
        <f t="shared" si="8"/>
        <v>0</v>
      </c>
      <c r="O60" s="36"/>
      <c r="P60" s="36"/>
      <c r="Q60" s="36"/>
      <c r="R60" s="111"/>
      <c r="S60" s="112"/>
      <c r="U60" s="54"/>
      <c r="AE60" s="54"/>
    </row>
    <row r="61" spans="1:31" s="45" customFormat="1" ht="13.5" customHeight="1">
      <c r="A61" s="42"/>
      <c r="C61" s="39"/>
      <c r="D61" s="39"/>
      <c r="E61" s="228"/>
      <c r="F61" s="54"/>
      <c r="G61" s="54"/>
      <c r="H61" s="113"/>
      <c r="I61" s="36">
        <v>349.4</v>
      </c>
      <c r="J61" s="36">
        <v>5.9</v>
      </c>
      <c r="K61" s="34">
        <f t="shared" si="9"/>
        <v>0</v>
      </c>
      <c r="L61" s="35" t="s">
        <v>165</v>
      </c>
      <c r="M61" s="36" t="s">
        <v>68</v>
      </c>
      <c r="N61" s="185">
        <f t="shared" si="8"/>
        <v>0</v>
      </c>
      <c r="O61" s="36"/>
      <c r="P61" s="36"/>
      <c r="Q61" s="36"/>
      <c r="R61" s="111"/>
      <c r="S61" s="112"/>
      <c r="U61" s="54"/>
      <c r="AE61" s="54"/>
    </row>
    <row r="62" spans="1:31" s="45" customFormat="1" ht="13.5" customHeight="1">
      <c r="A62" s="42"/>
      <c r="C62" s="39"/>
      <c r="D62" s="39"/>
      <c r="E62" s="228"/>
      <c r="F62" s="54"/>
      <c r="G62" s="54"/>
      <c r="H62" s="113"/>
      <c r="I62" s="36">
        <v>376.9</v>
      </c>
      <c r="J62" s="36">
        <v>27.5</v>
      </c>
      <c r="K62" s="34">
        <f aca="true" t="shared" si="10" ref="K62:K75">IF(N62=0,0,(E60*F60)/100000)</f>
        <v>0</v>
      </c>
      <c r="L62" s="35" t="s">
        <v>122</v>
      </c>
      <c r="M62" s="36" t="s">
        <v>69</v>
      </c>
      <c r="N62" s="185">
        <f>H60</f>
        <v>0</v>
      </c>
      <c r="O62" s="36"/>
      <c r="P62" s="36"/>
      <c r="Q62" s="36"/>
      <c r="R62" s="111"/>
      <c r="S62" s="112"/>
      <c r="U62" s="54"/>
      <c r="AE62" s="54"/>
    </row>
    <row r="63" spans="1:31" s="45" customFormat="1" ht="13.5" customHeight="1">
      <c r="A63" s="42"/>
      <c r="C63" s="39"/>
      <c r="D63" s="39"/>
      <c r="E63" s="228"/>
      <c r="F63" s="54"/>
      <c r="G63" s="54"/>
      <c r="H63" s="113"/>
      <c r="I63" s="36">
        <v>389.6</v>
      </c>
      <c r="J63" s="36">
        <v>12.7</v>
      </c>
      <c r="K63" s="34">
        <f t="shared" si="10"/>
        <v>0</v>
      </c>
      <c r="L63" s="35" t="s">
        <v>123</v>
      </c>
      <c r="M63" s="36" t="s">
        <v>70</v>
      </c>
      <c r="N63" s="185">
        <f aca="true" t="shared" si="11" ref="N63:N75">H61</f>
        <v>0</v>
      </c>
      <c r="O63" s="36"/>
      <c r="P63" s="36"/>
      <c r="Q63" s="36"/>
      <c r="R63" s="111"/>
      <c r="S63" s="112"/>
      <c r="U63" s="54"/>
      <c r="AE63" s="54"/>
    </row>
    <row r="64" spans="1:31" s="45" customFormat="1" ht="13.5" customHeight="1">
      <c r="A64" s="42"/>
      <c r="C64" s="39"/>
      <c r="D64" s="39"/>
      <c r="E64" s="228"/>
      <c r="F64" s="54"/>
      <c r="G64" s="54"/>
      <c r="H64" s="114"/>
      <c r="I64" s="36">
        <v>400.4</v>
      </c>
      <c r="J64" s="36">
        <v>10.8</v>
      </c>
      <c r="K64" s="34">
        <f t="shared" si="10"/>
        <v>0</v>
      </c>
      <c r="L64" s="35" t="s">
        <v>124</v>
      </c>
      <c r="M64" s="36" t="s">
        <v>71</v>
      </c>
      <c r="N64" s="185">
        <f t="shared" si="11"/>
        <v>0</v>
      </c>
      <c r="O64" s="36"/>
      <c r="P64" s="36"/>
      <c r="Q64" s="36"/>
      <c r="R64" s="111"/>
      <c r="S64" s="112"/>
      <c r="U64" s="54"/>
      <c r="AE64" s="54"/>
    </row>
    <row r="65" spans="1:31" s="45" customFormat="1" ht="13.5" customHeight="1">
      <c r="A65" s="42"/>
      <c r="C65" s="39"/>
      <c r="D65" s="39"/>
      <c r="E65" s="228"/>
      <c r="F65" s="54"/>
      <c r="G65" s="54"/>
      <c r="H65" s="114"/>
      <c r="I65" s="36">
        <v>403.3</v>
      </c>
      <c r="J65" s="36">
        <v>2.9</v>
      </c>
      <c r="K65" s="34">
        <f t="shared" si="10"/>
        <v>0</v>
      </c>
      <c r="L65" s="35" t="s">
        <v>125</v>
      </c>
      <c r="M65" s="36" t="s">
        <v>72</v>
      </c>
      <c r="N65" s="185">
        <f t="shared" si="11"/>
        <v>0</v>
      </c>
      <c r="O65" s="36"/>
      <c r="P65" s="36"/>
      <c r="Q65" s="36"/>
      <c r="R65" s="111"/>
      <c r="S65" s="112"/>
      <c r="U65" s="54"/>
      <c r="AE65" s="54"/>
    </row>
    <row r="66" spans="1:31" s="45" customFormat="1" ht="13.5" customHeight="1">
      <c r="A66" s="42"/>
      <c r="C66" s="39"/>
      <c r="D66" s="39"/>
      <c r="E66" s="228"/>
      <c r="F66" s="54"/>
      <c r="G66" s="54"/>
      <c r="H66" s="114"/>
      <c r="I66" s="36">
        <v>411.2</v>
      </c>
      <c r="J66" s="36">
        <v>7.9</v>
      </c>
      <c r="K66" s="34">
        <f t="shared" si="10"/>
        <v>0</v>
      </c>
      <c r="L66" s="35" t="s">
        <v>126</v>
      </c>
      <c r="M66" s="36" t="s">
        <v>73</v>
      </c>
      <c r="N66" s="185">
        <f t="shared" si="11"/>
        <v>0</v>
      </c>
      <c r="O66" s="36"/>
      <c r="P66" s="36"/>
      <c r="Q66" s="36"/>
      <c r="R66" s="111"/>
      <c r="S66" s="112"/>
      <c r="U66" s="54"/>
      <c r="AE66" s="54"/>
    </row>
    <row r="67" spans="1:31" s="45" customFormat="1" ht="13.5" customHeight="1">
      <c r="A67" s="42"/>
      <c r="C67" s="39"/>
      <c r="D67" s="39"/>
      <c r="E67" s="228"/>
      <c r="F67" s="54"/>
      <c r="G67" s="54"/>
      <c r="H67" s="114"/>
      <c r="I67" s="36">
        <v>417.1</v>
      </c>
      <c r="J67" s="36">
        <v>5.9</v>
      </c>
      <c r="K67" s="34">
        <f t="shared" si="10"/>
        <v>0</v>
      </c>
      <c r="L67" s="35" t="s">
        <v>127</v>
      </c>
      <c r="M67" s="36" t="s">
        <v>74</v>
      </c>
      <c r="N67" s="185">
        <f t="shared" si="11"/>
        <v>0</v>
      </c>
      <c r="O67" s="36"/>
      <c r="P67" s="36"/>
      <c r="Q67" s="36"/>
      <c r="R67" s="111"/>
      <c r="S67" s="112"/>
      <c r="U67" s="54"/>
      <c r="AE67" s="54"/>
    </row>
    <row r="68" spans="1:31" s="45" customFormat="1" ht="13.5" customHeight="1">
      <c r="A68" s="42"/>
      <c r="C68" s="39"/>
      <c r="D68" s="39"/>
      <c r="E68" s="228"/>
      <c r="F68" s="54"/>
      <c r="G68" s="54"/>
      <c r="H68" s="114"/>
      <c r="I68" s="36">
        <v>423</v>
      </c>
      <c r="J68" s="36">
        <v>5.9</v>
      </c>
      <c r="K68" s="34">
        <f t="shared" si="10"/>
        <v>0</v>
      </c>
      <c r="L68" s="35" t="s">
        <v>128</v>
      </c>
      <c r="M68" s="36" t="s">
        <v>75</v>
      </c>
      <c r="N68" s="185">
        <f t="shared" si="11"/>
        <v>0</v>
      </c>
      <c r="O68" s="36"/>
      <c r="P68" s="36"/>
      <c r="Q68" s="36"/>
      <c r="R68" s="111"/>
      <c r="S68" s="112"/>
      <c r="U68" s="54"/>
      <c r="AE68" s="54"/>
    </row>
    <row r="69" spans="1:31" s="45" customFormat="1" ht="13.5" customHeight="1">
      <c r="A69" s="42"/>
      <c r="C69" s="39"/>
      <c r="D69" s="39"/>
      <c r="E69" s="228"/>
      <c r="F69" s="54"/>
      <c r="G69" s="54"/>
      <c r="H69" s="114"/>
      <c r="I69" s="36">
        <v>432.8</v>
      </c>
      <c r="J69" s="36">
        <v>9.8</v>
      </c>
      <c r="K69" s="34">
        <f t="shared" si="10"/>
        <v>0</v>
      </c>
      <c r="L69" s="35" t="s">
        <v>129</v>
      </c>
      <c r="M69" s="36" t="s">
        <v>76</v>
      </c>
      <c r="N69" s="185">
        <f t="shared" si="11"/>
        <v>0</v>
      </c>
      <c r="O69" s="36"/>
      <c r="P69" s="36"/>
      <c r="Q69" s="36"/>
      <c r="R69" s="111"/>
      <c r="S69" s="112"/>
      <c r="U69" s="54"/>
      <c r="AE69" s="54"/>
    </row>
    <row r="70" spans="1:31" s="45" customFormat="1" ht="13.5" customHeight="1">
      <c r="A70" s="42"/>
      <c r="C70" s="39"/>
      <c r="D70" s="39"/>
      <c r="E70" s="228"/>
      <c r="F70" s="54"/>
      <c r="G70" s="54"/>
      <c r="H70" s="114"/>
      <c r="I70" s="36">
        <v>443.8</v>
      </c>
      <c r="J70" s="36">
        <v>11</v>
      </c>
      <c r="K70" s="34">
        <f t="shared" si="10"/>
        <v>0</v>
      </c>
      <c r="L70" s="35" t="s">
        <v>130</v>
      </c>
      <c r="M70" s="36" t="s">
        <v>77</v>
      </c>
      <c r="N70" s="185">
        <f t="shared" si="11"/>
        <v>0</v>
      </c>
      <c r="O70" s="36"/>
      <c r="P70" s="36"/>
      <c r="Q70" s="36"/>
      <c r="R70" s="111"/>
      <c r="S70" s="112"/>
      <c r="U70" s="54"/>
      <c r="AE70" s="54"/>
    </row>
    <row r="71" spans="1:31" s="45" customFormat="1" ht="13.5" customHeight="1">
      <c r="A71" s="42"/>
      <c r="C71" s="39"/>
      <c r="D71" s="39"/>
      <c r="E71" s="228"/>
      <c r="F71" s="54"/>
      <c r="G71" s="54"/>
      <c r="H71" s="114"/>
      <c r="I71" s="36">
        <v>456.9</v>
      </c>
      <c r="J71" s="36">
        <v>13.1</v>
      </c>
      <c r="K71" s="34">
        <f t="shared" si="10"/>
        <v>0</v>
      </c>
      <c r="L71" s="35" t="s">
        <v>131</v>
      </c>
      <c r="M71" s="36" t="s">
        <v>78</v>
      </c>
      <c r="N71" s="185">
        <f t="shared" si="11"/>
        <v>0</v>
      </c>
      <c r="O71" s="36"/>
      <c r="P71" s="36"/>
      <c r="Q71" s="36"/>
      <c r="R71" s="111"/>
      <c r="S71" s="112"/>
      <c r="U71" s="54"/>
      <c r="AE71" s="54"/>
    </row>
    <row r="72" spans="1:31" s="45" customFormat="1" ht="13.5" customHeight="1">
      <c r="A72" s="42"/>
      <c r="C72" s="39"/>
      <c r="D72" s="39"/>
      <c r="E72" s="228"/>
      <c r="F72" s="54"/>
      <c r="G72" s="54"/>
      <c r="H72" s="114"/>
      <c r="I72" s="36">
        <v>467.5</v>
      </c>
      <c r="J72" s="36">
        <v>10.6</v>
      </c>
      <c r="K72" s="34">
        <f t="shared" si="10"/>
        <v>0</v>
      </c>
      <c r="L72" s="35" t="s">
        <v>132</v>
      </c>
      <c r="M72" s="36" t="s">
        <v>79</v>
      </c>
      <c r="N72" s="185">
        <f t="shared" si="11"/>
        <v>0</v>
      </c>
      <c r="O72" s="36"/>
      <c r="P72" s="36"/>
      <c r="Q72" s="36"/>
      <c r="R72" s="111"/>
      <c r="S72" s="112"/>
      <c r="U72" s="54"/>
      <c r="AE72" s="54"/>
    </row>
    <row r="73" spans="1:31" s="45" customFormat="1" ht="13.5" customHeight="1">
      <c r="A73" s="42"/>
      <c r="C73" s="39"/>
      <c r="D73" s="39"/>
      <c r="E73" s="228"/>
      <c r="F73" s="54"/>
      <c r="G73" s="54"/>
      <c r="H73" s="114"/>
      <c r="I73" s="36">
        <v>481.9</v>
      </c>
      <c r="J73" s="36">
        <v>14.4</v>
      </c>
      <c r="K73" s="34">
        <f t="shared" si="10"/>
        <v>0</v>
      </c>
      <c r="L73" s="35" t="s">
        <v>133</v>
      </c>
      <c r="M73" s="36" t="s">
        <v>80</v>
      </c>
      <c r="N73" s="185">
        <f t="shared" si="11"/>
        <v>0</v>
      </c>
      <c r="O73" s="36"/>
      <c r="P73" s="36"/>
      <c r="Q73" s="36"/>
      <c r="R73" s="111"/>
      <c r="S73" s="112"/>
      <c r="U73" s="54"/>
      <c r="AE73" s="54"/>
    </row>
    <row r="74" spans="1:31" s="45" customFormat="1" ht="13.5" customHeight="1">
      <c r="A74" s="42"/>
      <c r="C74" s="39"/>
      <c r="D74" s="39"/>
      <c r="E74" s="228"/>
      <c r="F74" s="54"/>
      <c r="G74" s="54"/>
      <c r="H74" s="114"/>
      <c r="I74" s="36">
        <v>493.7</v>
      </c>
      <c r="J74" s="36">
        <v>11.8</v>
      </c>
      <c r="K74" s="34">
        <f t="shared" si="10"/>
        <v>0</v>
      </c>
      <c r="L74" s="36"/>
      <c r="M74" s="36" t="s">
        <v>81</v>
      </c>
      <c r="N74" s="185">
        <f t="shared" si="11"/>
        <v>0</v>
      </c>
      <c r="O74" s="36"/>
      <c r="P74" s="36"/>
      <c r="Q74" s="36"/>
      <c r="R74" s="111"/>
      <c r="S74" s="112"/>
      <c r="U74" s="54"/>
      <c r="AE74" s="54"/>
    </row>
    <row r="75" spans="1:31" s="45" customFormat="1" ht="13.5" customHeight="1">
      <c r="A75" s="42"/>
      <c r="C75" s="39"/>
      <c r="D75" s="39"/>
      <c r="E75" s="228"/>
      <c r="F75" s="54"/>
      <c r="G75" s="54"/>
      <c r="H75" s="114"/>
      <c r="I75" s="36"/>
      <c r="J75" s="36">
        <v>0</v>
      </c>
      <c r="K75" s="34">
        <f t="shared" si="10"/>
        <v>0</v>
      </c>
      <c r="L75" s="36"/>
      <c r="M75" s="36" t="s">
        <v>82</v>
      </c>
      <c r="N75" s="185">
        <f t="shared" si="11"/>
        <v>0</v>
      </c>
      <c r="O75" s="34"/>
      <c r="P75" s="34"/>
      <c r="Q75" s="34"/>
      <c r="R75" s="111"/>
      <c r="S75" s="112"/>
      <c r="U75" s="54"/>
      <c r="AE75" s="54"/>
    </row>
    <row r="76" spans="1:31" s="45" customFormat="1" ht="13.5" customHeight="1">
      <c r="A76" s="42"/>
      <c r="C76" s="39"/>
      <c r="D76" s="39"/>
      <c r="E76" s="228"/>
      <c r="F76" s="54"/>
      <c r="G76" s="54"/>
      <c r="H76" s="114"/>
      <c r="I76" s="54"/>
      <c r="J76" s="54"/>
      <c r="K76" s="115">
        <f>SUM(K19:K75)</f>
        <v>0</v>
      </c>
      <c r="L76" s="54"/>
      <c r="M76" s="54"/>
      <c r="N76" s="54"/>
      <c r="O76" s="34"/>
      <c r="P76" s="34"/>
      <c r="Q76" s="34"/>
      <c r="R76" s="111"/>
      <c r="S76" s="112"/>
      <c r="U76" s="54"/>
      <c r="AE76" s="54"/>
    </row>
    <row r="77" spans="1:31" s="45" customFormat="1" ht="13.5" customHeight="1">
      <c r="A77" s="42"/>
      <c r="C77" s="39"/>
      <c r="D77" s="39"/>
      <c r="E77" s="228"/>
      <c r="F77" s="54"/>
      <c r="G77" s="54"/>
      <c r="H77" s="114"/>
      <c r="I77" s="54"/>
      <c r="J77" s="54"/>
      <c r="K77" s="54"/>
      <c r="L77" s="54"/>
      <c r="M77" s="54"/>
      <c r="N77" s="54"/>
      <c r="O77" s="34"/>
      <c r="P77" s="34"/>
      <c r="Q77" s="34"/>
      <c r="R77" s="111"/>
      <c r="S77" s="112"/>
      <c r="U77" s="54"/>
      <c r="AE77" s="54"/>
    </row>
    <row r="78" spans="1:31" s="45" customFormat="1" ht="13.5" customHeight="1">
      <c r="A78" s="42"/>
      <c r="C78" s="39"/>
      <c r="D78" s="39"/>
      <c r="E78" s="228"/>
      <c r="F78" s="54"/>
      <c r="G78" s="54"/>
      <c r="H78" s="114"/>
      <c r="I78" s="54"/>
      <c r="J78" s="54"/>
      <c r="K78" s="54"/>
      <c r="L78" s="54"/>
      <c r="M78" s="54"/>
      <c r="N78" s="54"/>
      <c r="O78" s="34"/>
      <c r="P78" s="34"/>
      <c r="Q78" s="34"/>
      <c r="R78" s="111"/>
      <c r="S78" s="112"/>
      <c r="U78" s="54"/>
      <c r="AE78" s="54"/>
    </row>
    <row r="79" spans="1:31" s="45" customFormat="1" ht="13.5" customHeight="1">
      <c r="A79" s="42"/>
      <c r="C79" s="39"/>
      <c r="D79" s="39"/>
      <c r="E79" s="228"/>
      <c r="F79" s="54"/>
      <c r="G79" s="54"/>
      <c r="H79" s="114"/>
      <c r="I79" s="54"/>
      <c r="J79" s="54"/>
      <c r="K79" s="54"/>
      <c r="L79" s="54"/>
      <c r="M79" s="54"/>
      <c r="N79" s="54"/>
      <c r="O79" s="34"/>
      <c r="P79" s="34"/>
      <c r="Q79" s="34"/>
      <c r="R79" s="111"/>
      <c r="S79" s="112"/>
      <c r="U79" s="54"/>
      <c r="AE79" s="54"/>
    </row>
    <row r="80" spans="1:31" s="45" customFormat="1" ht="13.5" customHeight="1">
      <c r="A80" s="42"/>
      <c r="C80" s="39"/>
      <c r="D80" s="39"/>
      <c r="E80" s="228"/>
      <c r="F80" s="54"/>
      <c r="G80" s="54"/>
      <c r="H80" s="114"/>
      <c r="I80" s="54"/>
      <c r="J80" s="54"/>
      <c r="K80" s="54"/>
      <c r="L80" s="54"/>
      <c r="M80" s="54"/>
      <c r="N80" s="54"/>
      <c r="O80" s="34"/>
      <c r="P80" s="34"/>
      <c r="Q80" s="34"/>
      <c r="R80" s="111"/>
      <c r="S80" s="112"/>
      <c r="U80" s="54"/>
      <c r="AE80" s="54"/>
    </row>
    <row r="81" spans="1:31" s="45" customFormat="1" ht="13.5" customHeight="1">
      <c r="A81" s="42"/>
      <c r="C81" s="39"/>
      <c r="D81" s="39"/>
      <c r="E81" s="228"/>
      <c r="F81" s="54"/>
      <c r="G81" s="54"/>
      <c r="H81" s="114"/>
      <c r="I81" s="54"/>
      <c r="J81" s="54"/>
      <c r="K81" s="54"/>
      <c r="L81" s="54"/>
      <c r="M81" s="54"/>
      <c r="N81" s="54"/>
      <c r="O81" s="34"/>
      <c r="P81" s="34"/>
      <c r="Q81" s="34"/>
      <c r="R81" s="111"/>
      <c r="S81" s="112"/>
      <c r="U81" s="54"/>
      <c r="AE81" s="54"/>
    </row>
    <row r="82" spans="1:31" s="45" customFormat="1" ht="13.5" customHeight="1">
      <c r="A82" s="42"/>
      <c r="C82" s="39"/>
      <c r="D82" s="39"/>
      <c r="E82" s="228"/>
      <c r="F82" s="54"/>
      <c r="G82" s="54"/>
      <c r="H82" s="114"/>
      <c r="I82" s="54"/>
      <c r="J82" s="54"/>
      <c r="K82" s="54"/>
      <c r="L82" s="54"/>
      <c r="M82" s="54"/>
      <c r="N82" s="54"/>
      <c r="O82" s="34"/>
      <c r="P82" s="34"/>
      <c r="Q82" s="34"/>
      <c r="R82" s="111"/>
      <c r="S82" s="112"/>
      <c r="U82" s="54"/>
      <c r="AE82" s="54"/>
    </row>
    <row r="83" spans="1:31" s="45" customFormat="1" ht="13.5" customHeight="1">
      <c r="A83" s="42"/>
      <c r="C83" s="39"/>
      <c r="D83" s="39"/>
      <c r="E83" s="228"/>
      <c r="F83" s="54"/>
      <c r="G83" s="54"/>
      <c r="H83" s="114"/>
      <c r="I83" s="54"/>
      <c r="J83" s="54"/>
      <c r="K83" s="54"/>
      <c r="L83" s="54"/>
      <c r="M83" s="54"/>
      <c r="N83" s="54"/>
      <c r="O83" s="34"/>
      <c r="P83" s="34"/>
      <c r="Q83" s="34"/>
      <c r="R83" s="111"/>
      <c r="S83" s="112"/>
      <c r="U83" s="54"/>
      <c r="AE83" s="54"/>
    </row>
    <row r="84" spans="1:31" s="45" customFormat="1" ht="13.5" customHeight="1">
      <c r="A84" s="42"/>
      <c r="C84" s="39"/>
      <c r="D84" s="39"/>
      <c r="E84" s="228"/>
      <c r="F84" s="54"/>
      <c r="G84" s="54"/>
      <c r="H84" s="114"/>
      <c r="I84" s="54"/>
      <c r="J84" s="54"/>
      <c r="K84" s="54"/>
      <c r="L84" s="54"/>
      <c r="M84" s="54"/>
      <c r="N84" s="54"/>
      <c r="O84" s="34"/>
      <c r="P84" s="34"/>
      <c r="Q84" s="34"/>
      <c r="R84" s="111"/>
      <c r="S84" s="112"/>
      <c r="U84" s="54"/>
      <c r="AE84" s="54"/>
    </row>
    <row r="85" spans="1:31" s="45" customFormat="1" ht="13.5" customHeight="1">
      <c r="A85" s="42"/>
      <c r="C85" s="39"/>
      <c r="D85" s="39"/>
      <c r="E85" s="39"/>
      <c r="F85" s="54"/>
      <c r="G85" s="54"/>
      <c r="H85" s="114"/>
      <c r="I85" s="54"/>
      <c r="J85" s="54"/>
      <c r="K85" s="54"/>
      <c r="L85" s="54"/>
      <c r="M85" s="54"/>
      <c r="N85" s="54"/>
      <c r="O85" s="34"/>
      <c r="P85" s="34"/>
      <c r="Q85" s="34"/>
      <c r="R85" s="111"/>
      <c r="S85" s="112"/>
      <c r="U85" s="54"/>
      <c r="AE85" s="54"/>
    </row>
    <row r="86" spans="1:31" s="45" customFormat="1" ht="13.5" customHeight="1">
      <c r="A86" s="42"/>
      <c r="C86" s="39"/>
      <c r="D86" s="39"/>
      <c r="E86" s="39"/>
      <c r="F86" s="54"/>
      <c r="G86" s="54"/>
      <c r="H86" s="114"/>
      <c r="I86" s="54"/>
      <c r="J86" s="54"/>
      <c r="K86" s="54"/>
      <c r="L86" s="54"/>
      <c r="M86" s="54"/>
      <c r="N86" s="54"/>
      <c r="O86" s="34"/>
      <c r="P86" s="34"/>
      <c r="Q86" s="34"/>
      <c r="R86" s="111"/>
      <c r="S86" s="112"/>
      <c r="U86" s="54"/>
      <c r="AE86" s="54"/>
    </row>
    <row r="87" spans="1:31" s="45" customFormat="1" ht="13.5" customHeight="1">
      <c r="A87" s="42"/>
      <c r="C87" s="39"/>
      <c r="D87" s="39"/>
      <c r="E87" s="39"/>
      <c r="F87" s="54"/>
      <c r="G87" s="54"/>
      <c r="H87" s="114"/>
      <c r="I87" s="54"/>
      <c r="J87" s="54"/>
      <c r="K87" s="54"/>
      <c r="L87" s="54"/>
      <c r="M87" s="54"/>
      <c r="N87" s="54"/>
      <c r="O87" s="34"/>
      <c r="P87" s="34"/>
      <c r="Q87" s="34"/>
      <c r="R87" s="111"/>
      <c r="S87" s="112"/>
      <c r="U87" s="54"/>
      <c r="AE87" s="54"/>
    </row>
    <row r="88" spans="1:31" s="45" customFormat="1" ht="13.5" customHeight="1">
      <c r="A88" s="42"/>
      <c r="C88" s="39"/>
      <c r="D88" s="39"/>
      <c r="E88" s="39"/>
      <c r="F88" s="54"/>
      <c r="G88" s="54"/>
      <c r="H88" s="114"/>
      <c r="I88" s="54"/>
      <c r="J88" s="54"/>
      <c r="K88" s="54"/>
      <c r="L88" s="54"/>
      <c r="M88" s="54"/>
      <c r="N88" s="54"/>
      <c r="O88" s="34"/>
      <c r="P88" s="34"/>
      <c r="Q88" s="34"/>
      <c r="R88" s="111"/>
      <c r="S88" s="112"/>
      <c r="U88" s="54"/>
      <c r="AE88" s="54"/>
    </row>
    <row r="89" spans="1:31" s="45" customFormat="1" ht="15" customHeight="1">
      <c r="A89" s="42"/>
      <c r="C89" s="39"/>
      <c r="D89" s="39"/>
      <c r="E89" s="39"/>
      <c r="F89" s="54"/>
      <c r="G89" s="54"/>
      <c r="H89" s="114"/>
      <c r="I89" s="54"/>
      <c r="J89" s="54"/>
      <c r="K89" s="54"/>
      <c r="L89" s="54"/>
      <c r="M89" s="54"/>
      <c r="N89" s="54"/>
      <c r="O89" s="34"/>
      <c r="P89" s="34"/>
      <c r="Q89" s="34"/>
      <c r="R89" s="111"/>
      <c r="U89" s="54"/>
      <c r="AE89" s="54"/>
    </row>
    <row r="90" spans="1:31" s="45" customFormat="1" ht="16.5" customHeight="1">
      <c r="A90" s="42"/>
      <c r="C90" s="39"/>
      <c r="D90" s="39"/>
      <c r="E90" s="39"/>
      <c r="F90" s="54"/>
      <c r="G90" s="54"/>
      <c r="H90" s="114"/>
      <c r="I90" s="54"/>
      <c r="J90" s="54"/>
      <c r="K90" s="54"/>
      <c r="L90" s="54"/>
      <c r="M90" s="54"/>
      <c r="N90" s="54"/>
      <c r="O90" s="34"/>
      <c r="P90" s="34"/>
      <c r="Q90" s="34"/>
      <c r="R90" s="111"/>
      <c r="U90" s="54"/>
      <c r="W90" s="116"/>
      <c r="AE90" s="54"/>
    </row>
    <row r="91" spans="1:31" s="45" customFormat="1" ht="16.5" customHeight="1">
      <c r="A91" s="42"/>
      <c r="C91" s="39"/>
      <c r="D91" s="39"/>
      <c r="E91" s="39"/>
      <c r="F91" s="54"/>
      <c r="G91" s="54"/>
      <c r="H91" s="114"/>
      <c r="I91" s="54"/>
      <c r="J91" s="54"/>
      <c r="K91" s="54"/>
      <c r="L91" s="54"/>
      <c r="M91" s="54"/>
      <c r="N91" s="54"/>
      <c r="O91" s="34"/>
      <c r="P91" s="34"/>
      <c r="Q91" s="34"/>
      <c r="R91" s="111"/>
      <c r="U91" s="54"/>
      <c r="AE91" s="54"/>
    </row>
    <row r="92" spans="1:31" s="45" customFormat="1" ht="16.5" customHeight="1">
      <c r="A92" s="42"/>
      <c r="C92" s="39"/>
      <c r="D92" s="39"/>
      <c r="E92" s="39"/>
      <c r="F92" s="54"/>
      <c r="G92" s="54"/>
      <c r="H92" s="114"/>
      <c r="I92" s="54"/>
      <c r="J92" s="54"/>
      <c r="K92" s="54"/>
      <c r="L92" s="54"/>
      <c r="M92" s="54"/>
      <c r="N92" s="54"/>
      <c r="O92" s="34"/>
      <c r="P92" s="34"/>
      <c r="Q92" s="34"/>
      <c r="R92" s="111"/>
      <c r="U92" s="54"/>
      <c r="AE92" s="54"/>
    </row>
    <row r="93" spans="1:31" s="45" customFormat="1" ht="16.5" customHeight="1">
      <c r="A93" s="42"/>
      <c r="C93" s="39"/>
      <c r="D93" s="39"/>
      <c r="E93" s="39"/>
      <c r="F93" s="54"/>
      <c r="G93" s="54"/>
      <c r="H93" s="114"/>
      <c r="I93" s="54"/>
      <c r="J93" s="54"/>
      <c r="K93" s="54"/>
      <c r="L93" s="54"/>
      <c r="M93" s="54"/>
      <c r="N93" s="54"/>
      <c r="O93" s="34"/>
      <c r="P93" s="34"/>
      <c r="Q93" s="34"/>
      <c r="R93" s="111"/>
      <c r="U93" s="54"/>
      <c r="AE93" s="54"/>
    </row>
    <row r="94" spans="1:31" s="45" customFormat="1" ht="16.5" customHeight="1">
      <c r="A94" s="42"/>
      <c r="C94" s="39"/>
      <c r="D94" s="39"/>
      <c r="E94" s="39"/>
      <c r="F94" s="54"/>
      <c r="G94" s="54"/>
      <c r="H94" s="41"/>
      <c r="I94" s="54"/>
      <c r="J94" s="54"/>
      <c r="K94" s="54"/>
      <c r="L94" s="54"/>
      <c r="M94" s="54"/>
      <c r="N94" s="54"/>
      <c r="O94" s="34"/>
      <c r="P94" s="34"/>
      <c r="Q94" s="34"/>
      <c r="R94" s="111"/>
      <c r="U94" s="54"/>
      <c r="AE94" s="54"/>
    </row>
    <row r="95" spans="1:31" s="45" customFormat="1" ht="16.5" customHeight="1">
      <c r="A95" s="42"/>
      <c r="C95" s="39"/>
      <c r="D95" s="39"/>
      <c r="E95" s="39"/>
      <c r="F95" s="54"/>
      <c r="G95" s="54"/>
      <c r="H95" s="41"/>
      <c r="I95" s="54"/>
      <c r="J95" s="54"/>
      <c r="K95" s="54"/>
      <c r="L95" s="54"/>
      <c r="M95" s="54"/>
      <c r="N95" s="54"/>
      <c r="O95" s="34"/>
      <c r="P95" s="34"/>
      <c r="Q95" s="34"/>
      <c r="R95" s="111"/>
      <c r="U95" s="54"/>
      <c r="AE95" s="54"/>
    </row>
    <row r="96" spans="1:31" s="45" customFormat="1" ht="16.5" customHeight="1">
      <c r="A96" s="42"/>
      <c r="C96" s="39"/>
      <c r="D96" s="39"/>
      <c r="E96" s="39"/>
      <c r="F96" s="54"/>
      <c r="G96" s="54"/>
      <c r="H96" s="41"/>
      <c r="I96" s="54"/>
      <c r="J96" s="54"/>
      <c r="K96" s="54"/>
      <c r="L96" s="54"/>
      <c r="M96" s="54"/>
      <c r="N96" s="54"/>
      <c r="O96" s="34"/>
      <c r="P96" s="34"/>
      <c r="Q96" s="34"/>
      <c r="R96" s="111"/>
      <c r="U96" s="54"/>
      <c r="AE96" s="54"/>
    </row>
    <row r="97" spans="1:31" s="45" customFormat="1" ht="16.5" customHeight="1">
      <c r="A97" s="42"/>
      <c r="C97" s="39"/>
      <c r="D97" s="39"/>
      <c r="E97" s="39"/>
      <c r="F97" s="54"/>
      <c r="G97" s="54"/>
      <c r="H97" s="41"/>
      <c r="I97" s="54"/>
      <c r="J97" s="54"/>
      <c r="K97" s="54"/>
      <c r="L97" s="54"/>
      <c r="M97" s="54"/>
      <c r="N97" s="54"/>
      <c r="O97" s="34"/>
      <c r="P97" s="34"/>
      <c r="Q97" s="34"/>
      <c r="R97" s="111"/>
      <c r="U97" s="54"/>
      <c r="AE97" s="54"/>
    </row>
    <row r="98" spans="1:31" s="45" customFormat="1" ht="9.75" customHeight="1">
      <c r="A98" s="42"/>
      <c r="C98" s="39"/>
      <c r="D98" s="39"/>
      <c r="E98" s="39"/>
      <c r="F98" s="54"/>
      <c r="G98" s="54"/>
      <c r="H98" s="41"/>
      <c r="I98" s="54"/>
      <c r="J98" s="54"/>
      <c r="K98" s="54"/>
      <c r="L98" s="54"/>
      <c r="M98" s="54"/>
      <c r="N98" s="54"/>
      <c r="O98" s="34"/>
      <c r="P98" s="34"/>
      <c r="Q98" s="34"/>
      <c r="R98" s="111"/>
      <c r="U98" s="54"/>
      <c r="AE98" s="54"/>
    </row>
    <row r="99" spans="1:31" s="45" customFormat="1" ht="13.5">
      <c r="A99" s="42"/>
      <c r="C99" s="39"/>
      <c r="D99" s="39"/>
      <c r="E99" s="39"/>
      <c r="F99" s="54"/>
      <c r="G99" s="54"/>
      <c r="H99" s="41"/>
      <c r="I99" s="54"/>
      <c r="J99" s="54"/>
      <c r="K99" s="54"/>
      <c r="L99" s="54"/>
      <c r="M99" s="54"/>
      <c r="N99" s="54"/>
      <c r="O99" s="34"/>
      <c r="P99" s="34"/>
      <c r="Q99" s="34"/>
      <c r="R99" s="111"/>
      <c r="U99" s="54"/>
      <c r="AE99" s="54"/>
    </row>
    <row r="100" spans="1:31" s="45" customFormat="1" ht="13.5">
      <c r="A100" s="42"/>
      <c r="C100" s="39"/>
      <c r="D100" s="39"/>
      <c r="E100" s="39"/>
      <c r="F100" s="54"/>
      <c r="G100" s="54"/>
      <c r="H100" s="41"/>
      <c r="I100" s="54"/>
      <c r="J100" s="54"/>
      <c r="K100" s="54"/>
      <c r="L100" s="54"/>
      <c r="M100" s="54"/>
      <c r="N100" s="54"/>
      <c r="O100" s="34"/>
      <c r="P100" s="34"/>
      <c r="Q100" s="34"/>
      <c r="R100" s="111"/>
      <c r="U100" s="54"/>
      <c r="AE100" s="54"/>
    </row>
    <row r="101" spans="1:31" s="45" customFormat="1" ht="13.5">
      <c r="A101" s="42"/>
      <c r="C101" s="39"/>
      <c r="D101" s="39"/>
      <c r="E101" s="39"/>
      <c r="F101" s="54"/>
      <c r="G101" s="54"/>
      <c r="H101" s="41"/>
      <c r="I101" s="54"/>
      <c r="J101" s="54"/>
      <c r="K101" s="54"/>
      <c r="L101" s="54"/>
      <c r="M101" s="54"/>
      <c r="N101" s="54"/>
      <c r="O101" s="34"/>
      <c r="P101" s="34"/>
      <c r="Q101" s="34"/>
      <c r="R101" s="111"/>
      <c r="U101" s="54"/>
      <c r="AE101" s="54"/>
    </row>
    <row r="102" spans="1:31" s="45" customFormat="1" ht="13.5">
      <c r="A102" s="42"/>
      <c r="C102" s="39"/>
      <c r="D102" s="39"/>
      <c r="E102" s="39"/>
      <c r="F102" s="54"/>
      <c r="G102" s="54"/>
      <c r="H102" s="41"/>
      <c r="I102" s="54"/>
      <c r="J102" s="54"/>
      <c r="K102" s="54"/>
      <c r="L102" s="54"/>
      <c r="M102" s="54"/>
      <c r="N102" s="54"/>
      <c r="O102" s="34"/>
      <c r="P102" s="34"/>
      <c r="Q102" s="34"/>
      <c r="R102" s="111"/>
      <c r="U102" s="54"/>
      <c r="AE102" s="54"/>
    </row>
    <row r="103" spans="1:31" s="45" customFormat="1" ht="13.5">
      <c r="A103" s="42"/>
      <c r="C103" s="39"/>
      <c r="D103" s="39"/>
      <c r="E103" s="39"/>
      <c r="F103" s="54"/>
      <c r="G103" s="54"/>
      <c r="H103" s="41"/>
      <c r="I103" s="54"/>
      <c r="J103" s="54"/>
      <c r="K103" s="54"/>
      <c r="L103" s="54"/>
      <c r="M103" s="54"/>
      <c r="N103" s="54"/>
      <c r="O103" s="34"/>
      <c r="P103" s="34"/>
      <c r="Q103" s="34"/>
      <c r="R103" s="111"/>
      <c r="U103" s="54"/>
      <c r="AE103" s="54"/>
    </row>
    <row r="104" spans="1:31" s="45" customFormat="1" ht="13.5">
      <c r="A104" s="42"/>
      <c r="C104" s="39"/>
      <c r="D104" s="39"/>
      <c r="E104" s="39"/>
      <c r="F104" s="54"/>
      <c r="G104" s="54"/>
      <c r="H104" s="41"/>
      <c r="I104" s="54"/>
      <c r="J104" s="54"/>
      <c r="K104" s="54"/>
      <c r="L104" s="54"/>
      <c r="M104" s="54"/>
      <c r="N104" s="54"/>
      <c r="O104" s="34"/>
      <c r="P104" s="34"/>
      <c r="Q104" s="34"/>
      <c r="R104" s="111"/>
      <c r="U104" s="54"/>
      <c r="AE104" s="54"/>
    </row>
    <row r="105" spans="1:31" s="45" customFormat="1" ht="13.5">
      <c r="A105" s="42"/>
      <c r="C105" s="39"/>
      <c r="D105" s="39"/>
      <c r="E105" s="39"/>
      <c r="F105" s="54"/>
      <c r="G105" s="54"/>
      <c r="H105" s="41"/>
      <c r="I105" s="54"/>
      <c r="J105" s="54"/>
      <c r="K105" s="54"/>
      <c r="L105" s="54"/>
      <c r="M105" s="54"/>
      <c r="N105" s="54"/>
      <c r="O105" s="34"/>
      <c r="P105" s="34"/>
      <c r="Q105" s="34"/>
      <c r="R105" s="111"/>
      <c r="U105" s="54"/>
      <c r="AE105" s="54"/>
    </row>
    <row r="106" spans="1:31" s="45" customFormat="1" ht="13.5">
      <c r="A106" s="42"/>
      <c r="C106" s="39"/>
      <c r="D106" s="39"/>
      <c r="E106" s="39"/>
      <c r="F106" s="54"/>
      <c r="G106" s="54"/>
      <c r="H106" s="41"/>
      <c r="I106" s="54"/>
      <c r="J106" s="54"/>
      <c r="K106" s="54"/>
      <c r="L106" s="54"/>
      <c r="M106" s="54"/>
      <c r="N106" s="54"/>
      <c r="O106" s="54"/>
      <c r="P106" s="54"/>
      <c r="Q106" s="54"/>
      <c r="R106" s="58"/>
      <c r="U106" s="54"/>
      <c r="AE106" s="54"/>
    </row>
    <row r="107" spans="1:31" s="45" customFormat="1" ht="13.5">
      <c r="A107" s="42"/>
      <c r="C107" s="39"/>
      <c r="D107" s="39"/>
      <c r="E107" s="39"/>
      <c r="F107" s="54"/>
      <c r="G107" s="54"/>
      <c r="H107" s="41"/>
      <c r="I107" s="54"/>
      <c r="J107" s="54"/>
      <c r="K107" s="54"/>
      <c r="L107" s="54"/>
      <c r="M107" s="54"/>
      <c r="N107" s="54"/>
      <c r="O107" s="54"/>
      <c r="P107" s="54"/>
      <c r="Q107" s="54"/>
      <c r="R107" s="58"/>
      <c r="U107" s="54"/>
      <c r="AE107" s="54"/>
    </row>
    <row r="108" spans="1:31" s="45" customFormat="1" ht="13.5">
      <c r="A108" s="42"/>
      <c r="C108" s="39"/>
      <c r="D108" s="39"/>
      <c r="E108" s="39"/>
      <c r="F108" s="54"/>
      <c r="G108" s="54"/>
      <c r="H108" s="41"/>
      <c r="I108" s="54"/>
      <c r="J108" s="54"/>
      <c r="K108" s="54"/>
      <c r="L108" s="54"/>
      <c r="M108" s="54"/>
      <c r="N108" s="54"/>
      <c r="O108" s="54"/>
      <c r="P108" s="54"/>
      <c r="Q108" s="54"/>
      <c r="R108" s="58"/>
      <c r="U108" s="54"/>
      <c r="AE108" s="54"/>
    </row>
    <row r="109" spans="1:31" s="45" customFormat="1" ht="13.5">
      <c r="A109" s="42"/>
      <c r="C109" s="39"/>
      <c r="D109" s="39"/>
      <c r="E109" s="39"/>
      <c r="F109" s="54"/>
      <c r="G109" s="54"/>
      <c r="H109" s="41"/>
      <c r="I109" s="54"/>
      <c r="J109" s="54"/>
      <c r="K109" s="54"/>
      <c r="L109" s="54"/>
      <c r="M109" s="54"/>
      <c r="N109" s="54"/>
      <c r="O109" s="54"/>
      <c r="P109" s="54"/>
      <c r="Q109" s="54"/>
      <c r="R109" s="58"/>
      <c r="U109" s="54"/>
      <c r="AE109" s="54"/>
    </row>
    <row r="110" spans="1:31" s="45" customFormat="1" ht="13.5">
      <c r="A110" s="42"/>
      <c r="C110" s="39"/>
      <c r="D110" s="39"/>
      <c r="E110" s="39"/>
      <c r="F110" s="54"/>
      <c r="G110" s="54"/>
      <c r="H110" s="41"/>
      <c r="I110" s="54"/>
      <c r="J110" s="54"/>
      <c r="K110" s="54"/>
      <c r="L110" s="54"/>
      <c r="M110" s="54"/>
      <c r="N110" s="54"/>
      <c r="O110" s="54"/>
      <c r="P110" s="54"/>
      <c r="Q110" s="54"/>
      <c r="R110" s="58"/>
      <c r="U110" s="54"/>
      <c r="AE110" s="54"/>
    </row>
    <row r="111" spans="1:31" s="45" customFormat="1" ht="13.5">
      <c r="A111" s="42"/>
      <c r="C111" s="39"/>
      <c r="D111" s="39"/>
      <c r="E111" s="39"/>
      <c r="F111" s="54"/>
      <c r="G111" s="54"/>
      <c r="H111" s="41"/>
      <c r="I111" s="54"/>
      <c r="J111" s="54"/>
      <c r="K111" s="54"/>
      <c r="L111" s="54"/>
      <c r="M111" s="54"/>
      <c r="N111" s="54"/>
      <c r="O111" s="54"/>
      <c r="P111" s="54"/>
      <c r="Q111" s="54"/>
      <c r="R111" s="58"/>
      <c r="U111" s="54"/>
      <c r="AE111" s="54"/>
    </row>
    <row r="112" spans="1:31" s="45" customFormat="1" ht="13.5">
      <c r="A112" s="42"/>
      <c r="C112" s="39"/>
      <c r="D112" s="39"/>
      <c r="E112" s="39"/>
      <c r="F112" s="54"/>
      <c r="G112" s="54"/>
      <c r="H112" s="41"/>
      <c r="I112" s="54"/>
      <c r="J112" s="54"/>
      <c r="K112" s="54"/>
      <c r="L112" s="54"/>
      <c r="M112" s="54"/>
      <c r="N112" s="54"/>
      <c r="O112" s="54"/>
      <c r="P112" s="54"/>
      <c r="Q112" s="54"/>
      <c r="R112" s="58"/>
      <c r="U112" s="54"/>
      <c r="AE112" s="54"/>
    </row>
    <row r="113" spans="1:31" s="45" customFormat="1" ht="13.5">
      <c r="A113" s="42"/>
      <c r="C113" s="39"/>
      <c r="D113" s="39"/>
      <c r="E113" s="39"/>
      <c r="F113" s="54"/>
      <c r="G113" s="54"/>
      <c r="H113" s="41"/>
      <c r="I113" s="54"/>
      <c r="J113" s="54"/>
      <c r="K113" s="54"/>
      <c r="L113" s="54"/>
      <c r="M113" s="54"/>
      <c r="N113" s="54"/>
      <c r="O113" s="54"/>
      <c r="P113" s="54"/>
      <c r="Q113" s="54"/>
      <c r="R113" s="58"/>
      <c r="U113" s="54"/>
      <c r="AE113" s="54"/>
    </row>
    <row r="114" spans="1:31" s="45" customFormat="1" ht="13.5">
      <c r="A114" s="42"/>
      <c r="C114" s="39"/>
      <c r="D114" s="39"/>
      <c r="E114" s="39"/>
      <c r="F114" s="54"/>
      <c r="G114" s="54"/>
      <c r="H114" s="41"/>
      <c r="I114" s="54"/>
      <c r="J114" s="54"/>
      <c r="K114" s="54"/>
      <c r="L114" s="54"/>
      <c r="M114" s="54"/>
      <c r="N114" s="54"/>
      <c r="O114" s="54"/>
      <c r="P114" s="54"/>
      <c r="Q114" s="54"/>
      <c r="R114" s="58"/>
      <c r="U114" s="54"/>
      <c r="AE114" s="54"/>
    </row>
    <row r="115" spans="1:31" s="45" customFormat="1" ht="13.5">
      <c r="A115" s="42"/>
      <c r="C115" s="39"/>
      <c r="D115" s="39"/>
      <c r="E115" s="39"/>
      <c r="F115" s="54"/>
      <c r="G115" s="54"/>
      <c r="H115" s="41"/>
      <c r="I115" s="54"/>
      <c r="J115" s="54"/>
      <c r="K115" s="54"/>
      <c r="L115" s="54"/>
      <c r="M115" s="54"/>
      <c r="N115" s="54"/>
      <c r="O115" s="54"/>
      <c r="P115" s="54"/>
      <c r="Q115" s="54"/>
      <c r="R115" s="58"/>
      <c r="U115" s="54"/>
      <c r="AE115" s="54"/>
    </row>
    <row r="116" spans="1:31" s="45" customFormat="1" ht="13.5">
      <c r="A116" s="42"/>
      <c r="C116" s="39"/>
      <c r="D116" s="39"/>
      <c r="E116" s="39"/>
      <c r="F116" s="54"/>
      <c r="G116" s="54"/>
      <c r="H116" s="41"/>
      <c r="I116" s="54"/>
      <c r="J116" s="54"/>
      <c r="K116" s="54"/>
      <c r="L116" s="54"/>
      <c r="M116" s="54"/>
      <c r="N116" s="54"/>
      <c r="O116" s="54"/>
      <c r="P116" s="54"/>
      <c r="Q116" s="54"/>
      <c r="R116" s="58"/>
      <c r="U116" s="54"/>
      <c r="AE116" s="54"/>
    </row>
    <row r="117" spans="1:31" s="45" customFormat="1" ht="13.5">
      <c r="A117" s="42"/>
      <c r="C117" s="39"/>
      <c r="D117" s="39"/>
      <c r="E117" s="39"/>
      <c r="F117" s="54"/>
      <c r="G117" s="54"/>
      <c r="H117" s="41"/>
      <c r="I117" s="54"/>
      <c r="J117" s="54"/>
      <c r="K117" s="54"/>
      <c r="L117" s="54"/>
      <c r="M117" s="54"/>
      <c r="N117" s="54"/>
      <c r="O117" s="54"/>
      <c r="P117" s="54"/>
      <c r="Q117" s="54"/>
      <c r="R117" s="58"/>
      <c r="U117" s="54"/>
      <c r="AE117" s="54"/>
    </row>
    <row r="118" spans="1:31" s="45" customFormat="1" ht="13.5">
      <c r="A118" s="42"/>
      <c r="C118" s="39"/>
      <c r="D118" s="39"/>
      <c r="E118" s="39"/>
      <c r="F118" s="54"/>
      <c r="G118" s="54"/>
      <c r="H118" s="41"/>
      <c r="I118" s="54"/>
      <c r="J118" s="54"/>
      <c r="K118" s="54"/>
      <c r="L118" s="54"/>
      <c r="M118" s="54"/>
      <c r="N118" s="54"/>
      <c r="O118" s="54"/>
      <c r="P118" s="54"/>
      <c r="Q118" s="54"/>
      <c r="R118" s="58"/>
      <c r="U118" s="54"/>
      <c r="AE118" s="54"/>
    </row>
  </sheetData>
  <sheetProtection password="CCFB" sheet="1" objects="1" scenarios="1" selectLockedCells="1"/>
  <mergeCells count="126">
    <mergeCell ref="AD35:AF35"/>
    <mergeCell ref="AD36:AF36"/>
    <mergeCell ref="AD37:AF37"/>
    <mergeCell ref="AD38:AF38"/>
    <mergeCell ref="AD44:AF44"/>
    <mergeCell ref="AD45:AF45"/>
    <mergeCell ref="AD46:AF46"/>
    <mergeCell ref="AD40:AF40"/>
    <mergeCell ref="AD41:AF41"/>
    <mergeCell ref="AD42:AF42"/>
    <mergeCell ref="AD43:AF43"/>
    <mergeCell ref="W44:X44"/>
    <mergeCell ref="R45:T45"/>
    <mergeCell ref="W49:X49"/>
    <mergeCell ref="R44:T44"/>
    <mergeCell ref="R48:T48"/>
    <mergeCell ref="W45:X45"/>
    <mergeCell ref="W46:X46"/>
    <mergeCell ref="R46:T46"/>
    <mergeCell ref="R50:T50"/>
    <mergeCell ref="AD47:AF47"/>
    <mergeCell ref="W48:X48"/>
    <mergeCell ref="R57:T57"/>
    <mergeCell ref="W47:X47"/>
    <mergeCell ref="W50:X50"/>
    <mergeCell ref="R55:T55"/>
    <mergeCell ref="R47:T47"/>
    <mergeCell ref="W42:X42"/>
    <mergeCell ref="W43:X43"/>
    <mergeCell ref="R42:T42"/>
    <mergeCell ref="AD39:AF39"/>
    <mergeCell ref="W40:X40"/>
    <mergeCell ref="R39:T39"/>
    <mergeCell ref="R41:T41"/>
    <mergeCell ref="R40:T40"/>
    <mergeCell ref="R43:T43"/>
    <mergeCell ref="W41:X41"/>
    <mergeCell ref="R59:T59"/>
    <mergeCell ref="AD48:AF48"/>
    <mergeCell ref="AD49:AF49"/>
    <mergeCell ref="AD50:AF50"/>
    <mergeCell ref="X54:AF56"/>
    <mergeCell ref="W57:AF59"/>
    <mergeCell ref="W52:X52"/>
    <mergeCell ref="R49:T49"/>
    <mergeCell ref="W51:X51"/>
    <mergeCell ref="AD52:AF52"/>
    <mergeCell ref="AD31:AF31"/>
    <mergeCell ref="AD32:AF32"/>
    <mergeCell ref="AD33:AF33"/>
    <mergeCell ref="AD34:AF34"/>
    <mergeCell ref="AD27:AF27"/>
    <mergeCell ref="AD28:AF28"/>
    <mergeCell ref="AD29:AF29"/>
    <mergeCell ref="AD30:AF30"/>
    <mergeCell ref="AD21:AF21"/>
    <mergeCell ref="AD22:AF22"/>
    <mergeCell ref="AD23:AF23"/>
    <mergeCell ref="W37:X37"/>
    <mergeCell ref="W35:X35"/>
    <mergeCell ref="W36:X36"/>
    <mergeCell ref="W27:X27"/>
    <mergeCell ref="AD24:AF24"/>
    <mergeCell ref="AD25:AF25"/>
    <mergeCell ref="AD26:AF26"/>
    <mergeCell ref="R37:T37"/>
    <mergeCell ref="R33:T33"/>
    <mergeCell ref="W38:X38"/>
    <mergeCell ref="W39:X39"/>
    <mergeCell ref="R38:T38"/>
    <mergeCell ref="R35:T35"/>
    <mergeCell ref="W34:X34"/>
    <mergeCell ref="W33:X33"/>
    <mergeCell ref="R34:T34"/>
    <mergeCell ref="AK1:AL6"/>
    <mergeCell ref="AK9:AL9"/>
    <mergeCell ref="AD2:AF3"/>
    <mergeCell ref="V12:W12"/>
    <mergeCell ref="V10:W10"/>
    <mergeCell ref="W2:AB3"/>
    <mergeCell ref="Z18:AA19"/>
    <mergeCell ref="AD20:AF20"/>
    <mergeCell ref="V11:W11"/>
    <mergeCell ref="W20:X20"/>
    <mergeCell ref="AB18:AC19"/>
    <mergeCell ref="AD18:AF19"/>
    <mergeCell ref="W18:X19"/>
    <mergeCell ref="T13:W13"/>
    <mergeCell ref="R15:Y15"/>
    <mergeCell ref="Z13:AG14"/>
    <mergeCell ref="W26:X26"/>
    <mergeCell ref="W32:X32"/>
    <mergeCell ref="R29:T29"/>
    <mergeCell ref="R30:T30"/>
    <mergeCell ref="R26:T26"/>
    <mergeCell ref="R28:T28"/>
    <mergeCell ref="W29:X29"/>
    <mergeCell ref="W30:X30"/>
    <mergeCell ref="W31:X31"/>
    <mergeCell ref="W28:X28"/>
    <mergeCell ref="K17:L17"/>
    <mergeCell ref="R32:T32"/>
    <mergeCell ref="R36:T36"/>
    <mergeCell ref="R31:T31"/>
    <mergeCell ref="R21:T21"/>
    <mergeCell ref="R23:T23"/>
    <mergeCell ref="R24:T24"/>
    <mergeCell ref="R27:T27"/>
    <mergeCell ref="W25:X25"/>
    <mergeCell ref="R20:T20"/>
    <mergeCell ref="W24:X24"/>
    <mergeCell ref="W21:X21"/>
    <mergeCell ref="W22:X22"/>
    <mergeCell ref="W23:X23"/>
    <mergeCell ref="R25:T25"/>
    <mergeCell ref="R22:T22"/>
    <mergeCell ref="E2:T3"/>
    <mergeCell ref="C18:C19"/>
    <mergeCell ref="E18:E19"/>
    <mergeCell ref="H18:H19"/>
    <mergeCell ref="R18:T19"/>
    <mergeCell ref="B2:C3"/>
    <mergeCell ref="H13:S13"/>
    <mergeCell ref="C10:E10"/>
    <mergeCell ref="C11:E11"/>
    <mergeCell ref="I17:J17"/>
  </mergeCells>
  <conditionalFormatting sqref="H21:H50">
    <cfRule type="cellIs" priority="1" dxfId="0" operator="equal" stopIfTrue="1">
      <formula>H20</formula>
    </cfRule>
  </conditionalFormatting>
  <conditionalFormatting sqref="H20">
    <cfRule type="cellIs" priority="2" dxfId="0" operator="equal" stopIfTrue="1">
      <formula>K19</formula>
    </cfRule>
  </conditionalFormatting>
  <conditionalFormatting sqref="AE8:AF8 AF11:AF12 AF6 AD6">
    <cfRule type="cellIs" priority="3" dxfId="0" operator="lessThan" stopIfTrue="1">
      <formula>0.1</formula>
    </cfRule>
  </conditionalFormatting>
  <conditionalFormatting sqref="AD7 AF7 C52">
    <cfRule type="expression" priority="4" dxfId="0" stopIfTrue="1">
      <formula>ISERROR(C7)</formula>
    </cfRule>
  </conditionalFormatting>
  <conditionalFormatting sqref="U57">
    <cfRule type="expression" priority="5" dxfId="0" stopIfTrue="1">
      <formula>#DIV/0!</formula>
    </cfRule>
  </conditionalFormatting>
  <conditionalFormatting sqref="R59:U59">
    <cfRule type="cellIs" priority="6" dxfId="0" operator="equal" stopIfTrue="1">
      <formula>0</formula>
    </cfRule>
  </conditionalFormatting>
  <conditionalFormatting sqref="D20 B20:B50">
    <cfRule type="expression" priority="7" dxfId="1" stopIfTrue="1">
      <formula>WEEKDAY(B20)=7</formula>
    </cfRule>
    <cfRule type="expression" priority="8" dxfId="2" stopIfTrue="1">
      <formula>WEEKDAY(B20)=1</formula>
    </cfRule>
  </conditionalFormatting>
  <conditionalFormatting sqref="D51">
    <cfRule type="expression" priority="9" dxfId="1" stopIfTrue="1">
      <formula>WEEKDAY(D51)=1</formula>
    </cfRule>
    <cfRule type="expression" priority="10" dxfId="2" stopIfTrue="1">
      <formula>WEEKDAY(D51)=7</formula>
    </cfRule>
  </conditionalFormatting>
  <printOptions/>
  <pageMargins left="0.53" right="0.3937007874015748" top="0.5" bottom="0.3937007874015748" header="0" footer="0"/>
  <pageSetup horizontalDpi="600" verticalDpi="600" orientation="portrait" paperSize="9" r:id="rId4"/>
  <ignoredErrors>
    <ignoredError sqref="B52 AF7"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B1:F56"/>
  <sheetViews>
    <sheetView workbookViewId="0" topLeftCell="A1">
      <selection activeCell="B42" sqref="B42:C43"/>
    </sheetView>
  </sheetViews>
  <sheetFormatPr defaultColWidth="9.00390625" defaultRowHeight="13.5"/>
  <cols>
    <col min="1" max="1" width="1.75390625" style="0" customWidth="1"/>
  </cols>
  <sheetData>
    <row r="1" spans="2:5" ht="13.5">
      <c r="B1" s="2" t="s">
        <v>1</v>
      </c>
      <c r="C1" s="2" t="s">
        <v>2</v>
      </c>
      <c r="D1" s="2"/>
      <c r="E1" s="2"/>
    </row>
    <row r="2" spans="2:6" ht="13.5">
      <c r="B2" s="32">
        <v>0</v>
      </c>
      <c r="C2" s="32">
        <v>0</v>
      </c>
      <c r="D2" s="33" t="s">
        <v>3</v>
      </c>
      <c r="E2" s="32" t="s">
        <v>27</v>
      </c>
      <c r="F2" s="5"/>
    </row>
    <row r="3" spans="2:6" ht="13.5">
      <c r="B3" s="32">
        <v>7.9</v>
      </c>
      <c r="C3" s="32">
        <v>7.9</v>
      </c>
      <c r="D3" s="32">
        <v>1</v>
      </c>
      <c r="E3" s="32" t="s">
        <v>28</v>
      </c>
      <c r="F3" s="5"/>
    </row>
    <row r="4" spans="2:6" ht="13.5">
      <c r="B4" s="32">
        <v>17.7</v>
      </c>
      <c r="C4" s="32">
        <v>9.8</v>
      </c>
      <c r="D4" s="32">
        <v>2</v>
      </c>
      <c r="E4" s="32" t="s">
        <v>29</v>
      </c>
      <c r="F4" s="5"/>
    </row>
    <row r="5" spans="2:6" ht="13.5">
      <c r="B5" s="32">
        <v>27.5</v>
      </c>
      <c r="C5" s="32">
        <v>9.8</v>
      </c>
      <c r="D5" s="32">
        <v>3</v>
      </c>
      <c r="E5" s="32" t="s">
        <v>30</v>
      </c>
      <c r="F5" s="5"/>
    </row>
    <row r="6" spans="2:6" ht="13.5">
      <c r="B6" s="32">
        <v>32.4</v>
      </c>
      <c r="C6" s="32">
        <v>4.9</v>
      </c>
      <c r="D6" s="32">
        <v>4</v>
      </c>
      <c r="E6" s="32" t="s">
        <v>31</v>
      </c>
      <c r="F6" s="5"/>
    </row>
    <row r="7" spans="2:6" ht="13.5">
      <c r="B7" s="32">
        <v>41.2</v>
      </c>
      <c r="C7" s="32">
        <v>8.8</v>
      </c>
      <c r="D7" s="32">
        <v>5</v>
      </c>
      <c r="E7" s="32" t="s">
        <v>32</v>
      </c>
      <c r="F7" s="5"/>
    </row>
    <row r="8" spans="2:6" ht="13.5">
      <c r="B8" s="32">
        <v>48.4</v>
      </c>
      <c r="C8" s="32">
        <v>7.2</v>
      </c>
      <c r="D8" s="32">
        <v>6</v>
      </c>
      <c r="E8" s="32" t="s">
        <v>33</v>
      </c>
      <c r="F8" s="5"/>
    </row>
    <row r="9" spans="2:6" ht="13.5">
      <c r="B9" s="32">
        <v>62.1</v>
      </c>
      <c r="C9" s="32">
        <v>13.7</v>
      </c>
      <c r="D9" s="32">
        <v>7</v>
      </c>
      <c r="E9" s="32" t="s">
        <v>34</v>
      </c>
      <c r="F9" s="5"/>
    </row>
    <row r="10" spans="2:6" ht="13.5">
      <c r="B10" s="32">
        <v>64.9</v>
      </c>
      <c r="C10" s="32">
        <v>2.8</v>
      </c>
      <c r="D10" s="32">
        <v>8</v>
      </c>
      <c r="E10" s="32" t="s">
        <v>35</v>
      </c>
      <c r="F10" s="5"/>
    </row>
    <row r="11" spans="2:6" ht="13.5">
      <c r="B11" s="32">
        <v>80.6</v>
      </c>
      <c r="C11" s="32">
        <v>15.7</v>
      </c>
      <c r="D11" s="32">
        <v>9</v>
      </c>
      <c r="E11" s="32" t="s">
        <v>36</v>
      </c>
      <c r="F11" s="5"/>
    </row>
    <row r="12" spans="2:6" ht="13.5">
      <c r="B12" s="32">
        <v>97.2</v>
      </c>
      <c r="C12" s="32">
        <v>16.6</v>
      </c>
      <c r="D12" s="32">
        <v>10</v>
      </c>
      <c r="E12" s="32" t="s">
        <v>37</v>
      </c>
      <c r="F12" s="5"/>
    </row>
    <row r="13" spans="2:6" ht="13.5">
      <c r="B13" s="32">
        <v>112</v>
      </c>
      <c r="C13" s="32">
        <v>14.8</v>
      </c>
      <c r="D13" s="32">
        <v>11</v>
      </c>
      <c r="E13" s="32" t="s">
        <v>38</v>
      </c>
      <c r="F13" s="5"/>
    </row>
    <row r="14" spans="2:6" ht="13.5">
      <c r="B14" s="32">
        <v>117.9</v>
      </c>
      <c r="C14" s="32">
        <v>5.9</v>
      </c>
      <c r="D14" s="32">
        <v>12</v>
      </c>
      <c r="E14" s="32" t="s">
        <v>39</v>
      </c>
      <c r="F14" s="5"/>
    </row>
    <row r="15" spans="2:6" ht="13.5">
      <c r="B15" s="32">
        <v>123.8</v>
      </c>
      <c r="C15" s="32">
        <v>5.9</v>
      </c>
      <c r="D15" s="32">
        <v>13</v>
      </c>
      <c r="E15" s="32" t="s">
        <v>40</v>
      </c>
      <c r="F15" s="5"/>
    </row>
    <row r="16" spans="2:6" ht="13.5">
      <c r="B16" s="32">
        <v>136.2</v>
      </c>
      <c r="C16" s="32">
        <v>12.4</v>
      </c>
      <c r="D16" s="32">
        <v>14</v>
      </c>
      <c r="E16" s="32" t="s">
        <v>41</v>
      </c>
      <c r="F16" s="5"/>
    </row>
    <row r="17" spans="2:6" ht="13.5">
      <c r="B17" s="32">
        <v>147.3</v>
      </c>
      <c r="C17" s="32">
        <v>11.1</v>
      </c>
      <c r="D17" s="32">
        <v>15</v>
      </c>
      <c r="E17" s="32" t="s">
        <v>42</v>
      </c>
      <c r="F17" s="5"/>
    </row>
    <row r="18" spans="2:6" ht="13.5">
      <c r="B18" s="32">
        <v>151.2</v>
      </c>
      <c r="C18" s="32">
        <v>3.9</v>
      </c>
      <c r="D18" s="32">
        <v>16</v>
      </c>
      <c r="E18" s="32" t="s">
        <v>43</v>
      </c>
      <c r="F18" s="5"/>
    </row>
    <row r="19" spans="2:6" ht="13.5">
      <c r="B19" s="32">
        <v>160.4</v>
      </c>
      <c r="C19" s="32">
        <v>9.2</v>
      </c>
      <c r="D19" s="32">
        <v>17</v>
      </c>
      <c r="E19" s="32" t="s">
        <v>44</v>
      </c>
      <c r="F19" s="5"/>
    </row>
    <row r="20" spans="2:6" ht="13.5">
      <c r="B20" s="32">
        <v>164.7</v>
      </c>
      <c r="C20" s="32">
        <v>4.3</v>
      </c>
      <c r="D20" s="32">
        <v>18</v>
      </c>
      <c r="E20" s="32" t="s">
        <v>45</v>
      </c>
      <c r="F20" s="5"/>
    </row>
    <row r="21" spans="2:6" ht="13.5">
      <c r="B21" s="32">
        <v>175.5</v>
      </c>
      <c r="C21" s="32">
        <v>10.8</v>
      </c>
      <c r="D21" s="32">
        <v>19</v>
      </c>
      <c r="E21" s="32" t="s">
        <v>46</v>
      </c>
      <c r="F21" s="5"/>
    </row>
    <row r="22" spans="2:6" ht="13.5">
      <c r="B22" s="32">
        <v>181.4</v>
      </c>
      <c r="C22" s="32">
        <v>5.9</v>
      </c>
      <c r="D22" s="32">
        <v>20</v>
      </c>
      <c r="E22" s="32" t="s">
        <v>47</v>
      </c>
      <c r="F22" s="5"/>
    </row>
    <row r="23" spans="2:6" ht="13.5">
      <c r="B23" s="32">
        <v>189.3</v>
      </c>
      <c r="C23" s="32">
        <v>7.9</v>
      </c>
      <c r="D23" s="32">
        <v>21</v>
      </c>
      <c r="E23" s="32" t="s">
        <v>48</v>
      </c>
      <c r="F23" s="5"/>
    </row>
    <row r="24" spans="2:6" ht="13.5">
      <c r="B24" s="32">
        <v>196.4</v>
      </c>
      <c r="C24" s="32">
        <v>7.1</v>
      </c>
      <c r="D24" s="32">
        <v>22</v>
      </c>
      <c r="E24" s="32" t="s">
        <v>49</v>
      </c>
      <c r="F24" s="5"/>
    </row>
    <row r="25" spans="2:6" ht="13.5">
      <c r="B25" s="32">
        <v>205.1</v>
      </c>
      <c r="C25" s="32">
        <v>8.7</v>
      </c>
      <c r="D25" s="32">
        <v>23</v>
      </c>
      <c r="E25" s="32" t="s">
        <v>50</v>
      </c>
      <c r="F25" s="5"/>
    </row>
    <row r="26" spans="2:6" ht="13.5">
      <c r="B26" s="32">
        <v>209</v>
      </c>
      <c r="C26" s="32">
        <v>3.9</v>
      </c>
      <c r="D26" s="32">
        <v>24</v>
      </c>
      <c r="E26" s="32" t="s">
        <v>51</v>
      </c>
      <c r="F26" s="5"/>
    </row>
    <row r="27" spans="2:6" ht="13.5">
      <c r="B27" s="32">
        <v>216.1</v>
      </c>
      <c r="C27" s="32">
        <v>7.1</v>
      </c>
      <c r="D27" s="32">
        <v>25</v>
      </c>
      <c r="E27" s="32" t="s">
        <v>52</v>
      </c>
      <c r="F27" s="5"/>
    </row>
    <row r="28" spans="2:6" ht="13.5">
      <c r="B28" s="32">
        <v>223.2</v>
      </c>
      <c r="C28" s="32">
        <v>7.1</v>
      </c>
      <c r="D28" s="32">
        <v>26</v>
      </c>
      <c r="E28" s="32" t="s">
        <v>53</v>
      </c>
      <c r="F28" s="5"/>
    </row>
    <row r="29" spans="2:6" ht="13.5">
      <c r="B29" s="32">
        <v>232.8</v>
      </c>
      <c r="C29" s="32">
        <v>9.6</v>
      </c>
      <c r="D29" s="32">
        <v>27</v>
      </c>
      <c r="E29" s="32" t="s">
        <v>54</v>
      </c>
      <c r="F29" s="5"/>
    </row>
    <row r="30" spans="2:6" ht="13.5">
      <c r="B30" s="32">
        <v>238.7</v>
      </c>
      <c r="C30" s="32">
        <v>5.9</v>
      </c>
      <c r="D30" s="32">
        <v>28</v>
      </c>
      <c r="E30" s="32" t="s">
        <v>55</v>
      </c>
      <c r="F30" s="5"/>
    </row>
    <row r="31" spans="2:6" ht="13.5">
      <c r="B31" s="32">
        <v>255.3</v>
      </c>
      <c r="C31" s="32">
        <v>16.6</v>
      </c>
      <c r="D31" s="32">
        <v>29</v>
      </c>
      <c r="E31" s="32" t="s">
        <v>56</v>
      </c>
      <c r="F31" s="5"/>
    </row>
    <row r="32" spans="2:6" ht="13.5">
      <c r="B32" s="32">
        <v>266.4</v>
      </c>
      <c r="C32" s="32">
        <v>11.1</v>
      </c>
      <c r="D32" s="32">
        <v>30</v>
      </c>
      <c r="E32" s="32" t="s">
        <v>57</v>
      </c>
      <c r="F32" s="5"/>
    </row>
    <row r="33" spans="2:6" ht="13.5">
      <c r="B33" s="32">
        <v>270.3</v>
      </c>
      <c r="C33" s="32">
        <v>3.9</v>
      </c>
      <c r="D33" s="32">
        <v>31</v>
      </c>
      <c r="E33" s="32" t="s">
        <v>58</v>
      </c>
      <c r="F33" s="5"/>
    </row>
    <row r="34" spans="2:6" ht="13.5">
      <c r="B34" s="32">
        <v>277.1</v>
      </c>
      <c r="C34" s="32">
        <v>6.8</v>
      </c>
      <c r="D34" s="32">
        <v>32</v>
      </c>
      <c r="E34" s="32" t="s">
        <v>59</v>
      </c>
      <c r="F34" s="5"/>
    </row>
    <row r="35" spans="2:6" ht="13.5">
      <c r="B35" s="32">
        <v>284.7</v>
      </c>
      <c r="C35" s="32">
        <v>7.6</v>
      </c>
      <c r="D35" s="32">
        <v>33</v>
      </c>
      <c r="E35" s="32" t="s">
        <v>60</v>
      </c>
      <c r="F35" s="5"/>
    </row>
    <row r="36" spans="2:6" ht="13.5">
      <c r="B36" s="32">
        <v>290.6</v>
      </c>
      <c r="C36" s="32">
        <v>5.9</v>
      </c>
      <c r="D36" s="32">
        <v>34</v>
      </c>
      <c r="E36" s="32" t="s">
        <v>61</v>
      </c>
      <c r="F36" s="5"/>
    </row>
    <row r="37" spans="2:6" ht="13.5">
      <c r="B37" s="32">
        <v>300.9</v>
      </c>
      <c r="C37" s="32">
        <v>10.3</v>
      </c>
      <c r="D37" s="32">
        <v>35</v>
      </c>
      <c r="E37" s="32" t="s">
        <v>62</v>
      </c>
      <c r="F37" s="5"/>
    </row>
    <row r="38" spans="2:6" ht="13.5">
      <c r="B38" s="32">
        <v>302.6</v>
      </c>
      <c r="C38" s="32">
        <v>1.7</v>
      </c>
      <c r="D38" s="32">
        <v>36</v>
      </c>
      <c r="E38" s="32" t="s">
        <v>63</v>
      </c>
      <c r="F38" s="5"/>
    </row>
    <row r="39" spans="2:6" ht="13.5">
      <c r="B39" s="32">
        <v>311.4</v>
      </c>
      <c r="C39" s="32">
        <v>8.8</v>
      </c>
      <c r="D39" s="32">
        <v>37</v>
      </c>
      <c r="E39" s="32" t="s">
        <v>64</v>
      </c>
      <c r="F39" s="5"/>
    </row>
    <row r="40" spans="2:6" ht="13.5">
      <c r="B40" s="32">
        <v>317.3</v>
      </c>
      <c r="C40" s="32">
        <v>5.9</v>
      </c>
      <c r="D40" s="32">
        <v>38</v>
      </c>
      <c r="E40" s="32" t="s">
        <v>65</v>
      </c>
      <c r="F40" s="5"/>
    </row>
    <row r="41" spans="2:6" ht="13.5">
      <c r="B41" s="32">
        <v>332.4</v>
      </c>
      <c r="C41" s="32">
        <v>15.1</v>
      </c>
      <c r="D41" s="32">
        <v>39</v>
      </c>
      <c r="E41" s="32" t="s">
        <v>66</v>
      </c>
      <c r="F41" s="5"/>
    </row>
    <row r="42" spans="2:6" ht="13.5">
      <c r="B42" s="32">
        <v>343.5</v>
      </c>
      <c r="C42" s="32">
        <v>11.1</v>
      </c>
      <c r="D42" s="32">
        <v>40</v>
      </c>
      <c r="E42" s="32" t="s">
        <v>67</v>
      </c>
      <c r="F42" s="5"/>
    </row>
    <row r="43" spans="2:6" ht="13.5">
      <c r="B43" s="32">
        <v>349.4</v>
      </c>
      <c r="C43" s="32">
        <v>5.9</v>
      </c>
      <c r="D43" s="32">
        <v>41</v>
      </c>
      <c r="E43" s="32" t="s">
        <v>68</v>
      </c>
      <c r="F43" s="5"/>
    </row>
    <row r="44" spans="2:6" ht="13.5">
      <c r="B44" s="32">
        <v>376.9</v>
      </c>
      <c r="C44" s="32">
        <v>27.5</v>
      </c>
      <c r="D44" s="32">
        <v>42</v>
      </c>
      <c r="E44" s="32" t="s">
        <v>69</v>
      </c>
      <c r="F44" s="5"/>
    </row>
    <row r="45" spans="2:6" ht="13.5">
      <c r="B45" s="32">
        <v>389.6</v>
      </c>
      <c r="C45" s="32">
        <v>12.7</v>
      </c>
      <c r="D45" s="32">
        <v>43</v>
      </c>
      <c r="E45" s="32" t="s">
        <v>70</v>
      </c>
      <c r="F45" s="5"/>
    </row>
    <row r="46" spans="2:6" ht="13.5">
      <c r="B46" s="32">
        <v>400.4</v>
      </c>
      <c r="C46" s="32">
        <v>10.8</v>
      </c>
      <c r="D46" s="32">
        <v>44</v>
      </c>
      <c r="E46" s="32" t="s">
        <v>71</v>
      </c>
      <c r="F46" s="5"/>
    </row>
    <row r="47" spans="2:6" ht="13.5">
      <c r="B47" s="32">
        <v>403.3</v>
      </c>
      <c r="C47" s="32">
        <v>2.9</v>
      </c>
      <c r="D47" s="32">
        <v>45</v>
      </c>
      <c r="E47" s="32" t="s">
        <v>72</v>
      </c>
      <c r="F47" s="5"/>
    </row>
    <row r="48" spans="2:6" ht="13.5">
      <c r="B48" s="32">
        <v>411.2</v>
      </c>
      <c r="C48" s="32">
        <v>7.9</v>
      </c>
      <c r="D48" s="32">
        <v>46</v>
      </c>
      <c r="E48" s="32" t="s">
        <v>73</v>
      </c>
      <c r="F48" s="5"/>
    </row>
    <row r="49" spans="2:6" ht="13.5">
      <c r="B49" s="32">
        <v>417.1</v>
      </c>
      <c r="C49" s="32">
        <v>5.9</v>
      </c>
      <c r="D49" s="32">
        <v>47</v>
      </c>
      <c r="E49" s="32" t="s">
        <v>74</v>
      </c>
      <c r="F49" s="5"/>
    </row>
    <row r="50" spans="2:6" ht="13.5">
      <c r="B50" s="32">
        <v>423</v>
      </c>
      <c r="C50" s="32">
        <v>5.9</v>
      </c>
      <c r="D50" s="32">
        <v>48</v>
      </c>
      <c r="E50" s="32" t="s">
        <v>75</v>
      </c>
      <c r="F50" s="5"/>
    </row>
    <row r="51" spans="2:6" ht="13.5">
      <c r="B51" s="32">
        <v>432.8</v>
      </c>
      <c r="C51" s="32">
        <v>9.8</v>
      </c>
      <c r="D51" s="32">
        <v>49</v>
      </c>
      <c r="E51" s="32" t="s">
        <v>76</v>
      </c>
      <c r="F51" s="5"/>
    </row>
    <row r="52" spans="2:6" ht="13.5">
      <c r="B52" s="32">
        <v>443.8</v>
      </c>
      <c r="C52" s="32">
        <v>11</v>
      </c>
      <c r="D52" s="32">
        <v>50</v>
      </c>
      <c r="E52" s="32" t="s">
        <v>77</v>
      </c>
      <c r="F52" s="5"/>
    </row>
    <row r="53" spans="2:6" ht="13.5">
      <c r="B53" s="32">
        <v>456.9</v>
      </c>
      <c r="C53" s="32">
        <v>13.1</v>
      </c>
      <c r="D53" s="32">
        <v>51</v>
      </c>
      <c r="E53" s="32" t="s">
        <v>78</v>
      </c>
      <c r="F53" s="5"/>
    </row>
    <row r="54" spans="2:6" ht="13.5">
      <c r="B54" s="32">
        <v>467.5</v>
      </c>
      <c r="C54" s="32">
        <v>10.6</v>
      </c>
      <c r="D54" s="32">
        <v>52</v>
      </c>
      <c r="E54" s="32" t="s">
        <v>79</v>
      </c>
      <c r="F54" s="5"/>
    </row>
    <row r="55" spans="2:6" ht="13.5">
      <c r="B55" s="32">
        <v>481.9</v>
      </c>
      <c r="C55" s="32">
        <v>14.4</v>
      </c>
      <c r="D55" s="32">
        <v>53</v>
      </c>
      <c r="E55" s="32" t="s">
        <v>80</v>
      </c>
      <c r="F55" s="5"/>
    </row>
    <row r="56" spans="2:6" ht="13.5">
      <c r="B56" s="32">
        <v>493.7</v>
      </c>
      <c r="C56" s="32">
        <v>11.8</v>
      </c>
      <c r="D56" s="32"/>
      <c r="E56" s="32" t="s">
        <v>81</v>
      </c>
      <c r="F56" s="5"/>
    </row>
  </sheetData>
  <sheetProtection password="CCFB" sheet="1" objects="1" scenarios="1"/>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シャープ株式会社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s108596</dc:creator>
  <cp:keywords/>
  <dc:description/>
  <cp:lastModifiedBy>統合ＯＡ</cp:lastModifiedBy>
  <cp:lastPrinted>2007-05-31T11:57:00Z</cp:lastPrinted>
  <dcterms:created xsi:type="dcterms:W3CDTF">2007-01-13T01:57:24Z</dcterms:created>
  <dcterms:modified xsi:type="dcterms:W3CDTF">2012-01-20T06:17:26Z</dcterms:modified>
  <cp:category/>
  <cp:version/>
  <cp:contentType/>
  <cp:contentStatus/>
</cp:coreProperties>
</file>