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06" windowWidth="18795" windowHeight="12810" tabRatio="856" activeTab="0"/>
  </bookViews>
  <sheets>
    <sheet name="記録用紙" sheetId="1" r:id="rId1"/>
    <sheet name="search" sheetId="2" r:id="rId2"/>
    <sheet name="images" sheetId="3" r:id="rId3"/>
  </sheets>
  <definedNames>
    <definedName name="_xlnm.Print_Area" localSheetId="0">'記録用紙'!$A$1:$AH$59</definedName>
    <definedName name="画像Ａ">IF(ISNA(MATCH('search'!$A$1,'images'!$A$1:$A$99,)),'search'!$A$1,INDEX('images'!$B$1:$B$99,MATCH('search'!$A$1,'images'!$A$1:$A$99,)))</definedName>
  </definedNames>
  <calcPr fullCalcOnLoad="1"/>
</workbook>
</file>

<file path=xl/comments1.xml><?xml version="1.0" encoding="utf-8"?>
<comments xmlns="http://schemas.openxmlformats.org/spreadsheetml/2006/main">
  <authors>
    <author>s119110</author>
  </authors>
  <commentList>
    <comment ref="AG6" authorId="0">
      <text>
        <r>
          <rPr>
            <sz val="9"/>
            <rFont val="ＭＳ Ｐゴシック"/>
            <family val="3"/>
          </rPr>
          <t xml:space="preserve">標準体重とは、ヒトが肥満でもやせでもなく、一定期間内の死亡率や罹患率が有意に低いなど、最も健康的に生活ができると統計的に認定された理想的な体重のことです。
</t>
        </r>
      </text>
    </comment>
    <comment ref="AG7" authorId="0">
      <text>
        <r>
          <rPr>
            <sz val="9"/>
            <rFont val="ＭＳ Ｐゴシック"/>
            <family val="3"/>
          </rPr>
          <t xml:space="preserve">ボディマス指数( Body Mass Index, BMI)は、身長からみた体重の割合を示す体格指数で、ヒトの肥満度を表す指数である。標準値は22.0で統計的にみて一番病気にかかりにくい体型です。標準から離れるほど有病率は高くなります。
</t>
        </r>
      </text>
    </comment>
    <comment ref="AG8" authorId="0">
      <text>
        <r>
          <rPr>
            <sz val="9"/>
            <rFont val="ＭＳ Ｐゴシック"/>
            <family val="3"/>
          </rPr>
          <t xml:space="preserve">基礎代謝量（BM＝basal metabolism）とは、体を横たえてまったく体を動かしていなくても、呼吸をする、心臓を動かす、体温を保つなどさまざまな生命活動のために常に使っている１日のエネルギー量。つまり生きていくために最低限必要な最小のエネルギー量のことです。
</t>
        </r>
      </text>
    </comment>
    <comment ref="AG11" authorId="0">
      <text>
        <r>
          <rPr>
            <sz val="9"/>
            <rFont val="ＭＳ Ｐゴシック"/>
            <family val="3"/>
          </rPr>
          <t xml:space="preserve">性別、年齢、体重、基礎代謝、ウォーキングの運動量から消費カロリーをを算出しています。ここでは速歩（平地、95～100m/分程度　4METs）で計算しています。
</t>
        </r>
      </text>
    </comment>
    <comment ref="AG12" authorId="0">
      <text>
        <r>
          <rPr>
            <sz val="9"/>
            <rFont val="ＭＳ Ｐゴシック"/>
            <family val="3"/>
          </rPr>
          <t xml:space="preserve">ウォーキングの歩幅の長さは少し広めの身長-100㎝が良いとされています。ここでは身長-100㎝で設定し距離を算出しています。
</t>
        </r>
      </text>
    </comment>
    <comment ref="H13" authorId="0">
      <text>
        <r>
          <rPr>
            <sz val="9"/>
            <rFont val="ＭＳ Ｐゴシック"/>
            <family val="3"/>
          </rPr>
          <t xml:space="preserve">スタートから前月末までの合計歩数を記入してください。
</t>
        </r>
      </text>
    </comment>
    <comment ref="C18" authorId="0">
      <text>
        <r>
          <rPr>
            <sz val="9"/>
            <rFont val="ＭＳ Ｐゴシック"/>
            <family val="3"/>
          </rPr>
          <t xml:space="preserve">毎日の体重を測り、体重の推移を確認し運動量・食事の量を調整しましょう。
</t>
        </r>
      </text>
    </comment>
    <comment ref="E18" authorId="0">
      <text>
        <r>
          <rPr>
            <sz val="9"/>
            <rFont val="ＭＳ Ｐゴシック"/>
            <family val="3"/>
          </rPr>
          <t>毎日の歩数をチェックしましょう。厚生労働省の運動指針によると１日の運動量として１万歩、１週間で７万歩の歩数が必要とされています。</t>
        </r>
      </text>
    </comment>
    <comment ref="H18" authorId="0">
      <text>
        <r>
          <rPr>
            <sz val="9"/>
            <rFont val="ＭＳ Ｐゴシック"/>
            <family val="3"/>
          </rPr>
          <t>スタートから現在地点までの累計距離が表示されます。</t>
        </r>
      </text>
    </comment>
    <comment ref="S18" authorId="0">
      <text>
        <r>
          <rPr>
            <sz val="9"/>
            <rFont val="ＭＳ Ｐゴシック"/>
            <family val="3"/>
          </rPr>
          <t xml:space="preserve">現時点の通過ポイントが表示されます。
</t>
        </r>
      </text>
    </comment>
    <comment ref="X18" authorId="0">
      <text>
        <r>
          <rPr>
            <sz val="9"/>
            <rFont val="ＭＳ Ｐゴシック"/>
            <family val="3"/>
          </rPr>
          <t>バランスの取れた食事（野菜1日350gなど）、食生活における目標を立てチェックします。空欄には数値など自由にメモしてみましょう。</t>
        </r>
      </text>
    </comment>
    <comment ref="AA18" authorId="0">
      <text>
        <r>
          <rPr>
            <sz val="9"/>
            <rFont val="ＭＳ Ｐゴシック"/>
            <family val="3"/>
          </rPr>
          <t xml:space="preserve">喫煙はガン・脳卒中の第一原因で生活習慣病の元凶です。あなたとあなたの周りの人の健康のために禁煙に取り組んでください！一日一本も吸わなければチェック。
どうしてもできない方は節煙でチェック。
非喫煙者は目標を変更できます。
</t>
        </r>
      </text>
    </comment>
    <comment ref="AC18" authorId="0">
      <text>
        <r>
          <rPr>
            <sz val="9"/>
            <rFont val="ＭＳ Ｐゴシック"/>
            <family val="3"/>
          </rPr>
          <t xml:space="preserve">週に連続2日以上の休肝日を設定し、適正量を守って飲酒してください。お酒を飲まない人は目標を変更できます。
</t>
        </r>
      </text>
    </comment>
    <comment ref="AE18" authorId="0">
      <text>
        <r>
          <rPr>
            <sz val="9"/>
            <rFont val="ＭＳ Ｐゴシック"/>
            <family val="3"/>
          </rPr>
          <t xml:space="preserve">この欄はあなたの生活習慣改善のため、その日のメモや日記、成果、反省などご自由にお使いください。
</t>
        </r>
      </text>
    </comment>
  </commentList>
</comments>
</file>

<file path=xl/sharedStrings.xml><?xml version="1.0" encoding="utf-8"?>
<sst xmlns="http://schemas.openxmlformats.org/spreadsheetml/2006/main" count="185" uniqueCount="164">
  <si>
    <t>タールヴィル</t>
  </si>
  <si>
    <t>ブリエンツ</t>
  </si>
  <si>
    <t>ベルン</t>
  </si>
  <si>
    <t>ムルテン</t>
  </si>
  <si>
    <t>フリブール</t>
  </si>
  <si>
    <t>グリュイエール</t>
  </si>
  <si>
    <t>エーグル</t>
  </si>
  <si>
    <t>モントルー</t>
  </si>
  <si>
    <t>ローザンヌ</t>
  </si>
  <si>
    <t>モルジュ</t>
  </si>
  <si>
    <t>ニヨン</t>
  </si>
  <si>
    <t>ジュネーブ</t>
  </si>
  <si>
    <t>勤務地</t>
  </si>
  <si>
    <t>所属</t>
  </si>
  <si>
    <t>名前</t>
  </si>
  <si>
    <t>氏名コード</t>
  </si>
  <si>
    <t>社内便で返信しますので、所属等は正確にご記入ください。</t>
  </si>
  <si>
    <r>
      <t>年</t>
    </r>
    <r>
      <rPr>
        <b/>
        <sz val="6"/>
        <rFont val="HG丸ｺﾞｼｯｸM-PRO"/>
        <family val="3"/>
      </rPr>
      <t>(西暦)</t>
    </r>
  </si>
  <si>
    <t>　○あなたの標準体重</t>
  </si>
  <si>
    <t>月</t>
  </si>
  <si>
    <t>　○あなたのBMI</t>
  </si>
  <si>
    <t>　○あなたの基礎代謝量</t>
  </si>
  <si>
    <t>　　※安静時の１日のエネルギー消費量です。</t>
  </si>
  <si>
    <t>身 長</t>
  </si>
  <si>
    <t>㎝</t>
  </si>
  <si>
    <t>体 重</t>
  </si>
  <si>
    <t>㎏</t>
  </si>
  <si>
    <t>　○あなたのウォーキング10分間で</t>
  </si>
  <si>
    <t>年 齢</t>
  </si>
  <si>
    <t>才</t>
  </si>
  <si>
    <t>性 別</t>
  </si>
  <si>
    <t>男性→1
女性→2</t>
  </si>
  <si>
    <t>　　消費するエネルギー</t>
  </si>
  <si>
    <t>腹 囲</t>
  </si>
  <si>
    <t>㎝</t>
  </si>
  <si>
    <t>　○あなたの歩幅　　　　　　</t>
  </si>
  <si>
    <t>今までの合計歩数</t>
  </si>
  <si>
    <t>歩</t>
  </si>
  <si>
    <t>入力いただいた個人情報は、シャープ健康保険組合のプライバシーポリシーに基づき適正に管理し、あなたの生活習慣病予防・改善の保健指導を目的にのみ使用いたします。</t>
  </si>
  <si>
    <t>○体重の記録</t>
  </si>
  <si>
    <t>○ウォーキング記録</t>
  </si>
  <si>
    <t>○生活習慣改善の記録</t>
  </si>
  <si>
    <t xml:space="preserve">　 </t>
  </si>
  <si>
    <t>　 １日歩数を入力</t>
  </si>
  <si>
    <t xml:space="preserve">　 実践できた日は  ☑  </t>
  </si>
  <si>
    <t>体重</t>
  </si>
  <si>
    <t xml:space="preserve"> 　運 動
歩数ﾁｪｯｸ</t>
  </si>
  <si>
    <t>隠し歩幅</t>
  </si>
  <si>
    <t>隠し距離</t>
  </si>
  <si>
    <t>累計距離</t>
  </si>
  <si>
    <t>通過ポイント</t>
  </si>
  <si>
    <t>栄養･食生活
ﾁｪｯｸと食事ﾒﾓ</t>
  </si>
  <si>
    <t xml:space="preserve">
禁煙</t>
  </si>
  <si>
    <t xml:space="preserve">
お酒</t>
  </si>
  <si>
    <t>　生活習慣病予防改善
メ　モ</t>
  </si>
  <si>
    <t xml:space="preserve">歩数を記録した日数①＋1万歩以上の日数②
</t>
  </si>
  <si>
    <t>実践できた日数③</t>
  </si>
  <si>
    <t>④</t>
  </si>
  <si>
    <t>⑤</t>
  </si>
  <si>
    <t>①②③④⑤の合計</t>
  </si>
  <si>
    <t>毎月提出したシートはポイント認定印を押して返却いたします。半期に一度、合計ポイントに応じた健康グッズをｇｅｔすることができます。</t>
  </si>
  <si>
    <r>
      <t>今月の</t>
    </r>
    <r>
      <rPr>
        <b/>
        <sz val="10"/>
        <rFont val="HG丸ｺﾞｼｯｸM-PRO"/>
        <family val="3"/>
      </rPr>
      <t>健康　　　　ポイント</t>
    </r>
  </si>
  <si>
    <t>今月の平均歩数</t>
  </si>
  <si>
    <t>現在までの合計歩数</t>
  </si>
  <si>
    <t>ＺＵＲＩＣＨ（チューリヒ）</t>
  </si>
  <si>
    <t>ＢＲＩＥＮＺ（ブリエンツ）</t>
  </si>
  <si>
    <t>トゥーン</t>
  </si>
  <si>
    <t>THUN（トゥーン）</t>
  </si>
  <si>
    <t>BERN（ベルン）</t>
  </si>
  <si>
    <t>MURTEN（ムルテン）</t>
  </si>
  <si>
    <t>AVENCHES（アヴァンシュ）</t>
  </si>
  <si>
    <t>FRIBOURG（フリブール）</t>
  </si>
  <si>
    <t>GRUYERES（グリュイエール）</t>
  </si>
  <si>
    <t>レ・ディアブルレ</t>
  </si>
  <si>
    <t>LES DIABLERET(レ・ディアブルレ)</t>
  </si>
  <si>
    <t>AIGLE(エーグル)</t>
  </si>
  <si>
    <t>MONTREUX(モントルー)</t>
  </si>
  <si>
    <t>LAUSANNE(ローザンヌ）</t>
  </si>
  <si>
    <t>MORGES（モルジュ）</t>
  </si>
  <si>
    <t>NYON（ニヨン）</t>
  </si>
  <si>
    <t>GENEVE（ジュネーブ）</t>
  </si>
  <si>
    <t>第１</t>
  </si>
  <si>
    <t>第２</t>
  </si>
  <si>
    <t>第３</t>
  </si>
  <si>
    <t>第４</t>
  </si>
  <si>
    <t>第５</t>
  </si>
  <si>
    <t>第６</t>
  </si>
  <si>
    <t>第７</t>
  </si>
  <si>
    <t>第８</t>
  </si>
  <si>
    <t>第９</t>
  </si>
  <si>
    <t>第１０</t>
  </si>
  <si>
    <t>第１１</t>
  </si>
  <si>
    <t>第１２</t>
  </si>
  <si>
    <t>第１３</t>
  </si>
  <si>
    <t>第１４</t>
  </si>
  <si>
    <t>第１５</t>
  </si>
  <si>
    <t>第１６</t>
  </si>
  <si>
    <t>第１７</t>
  </si>
  <si>
    <t>第１８</t>
  </si>
  <si>
    <t>第１９</t>
  </si>
  <si>
    <t>第２０</t>
  </si>
  <si>
    <t>画像１</t>
  </si>
  <si>
    <t>画像２</t>
  </si>
  <si>
    <t>画像３</t>
  </si>
  <si>
    <t>画像４</t>
  </si>
  <si>
    <t>画像５</t>
  </si>
  <si>
    <t>画像６</t>
  </si>
  <si>
    <t>画像７</t>
  </si>
  <si>
    <t>画像８</t>
  </si>
  <si>
    <t>画像９</t>
  </si>
  <si>
    <t>画像１０</t>
  </si>
  <si>
    <t>画像１１</t>
  </si>
  <si>
    <t>画像１２</t>
  </si>
  <si>
    <t>画像１３</t>
  </si>
  <si>
    <t>画像１４</t>
  </si>
  <si>
    <t>画像１５</t>
  </si>
  <si>
    <t>画像１６</t>
  </si>
  <si>
    <t>画像１７</t>
  </si>
  <si>
    <t>画像１８</t>
  </si>
  <si>
    <t>画像１９</t>
  </si>
  <si>
    <t>画像２０</t>
  </si>
  <si>
    <t>画像２１</t>
  </si>
  <si>
    <t>チューリヒ</t>
  </si>
  <si>
    <t>インターラーケン</t>
  </si>
  <si>
    <t>アヴァンシュ</t>
  </si>
  <si>
    <t>ルツェルン</t>
  </si>
  <si>
    <t>ＴＨＡＬＷＩＬ（タールヴィル）</t>
  </si>
  <si>
    <t>ＬＵＺＥＲＮ（ルツェルン）</t>
  </si>
  <si>
    <t>ＩＮＴＥＲＬＡＫＥＮ（インターラーケン）</t>
  </si>
  <si>
    <t>シャトーデ－</t>
  </si>
  <si>
    <t>GSTAAD（グシュタード)</t>
  </si>
  <si>
    <t>グシュタード</t>
  </si>
  <si>
    <t>スイスアルプスウォーク</t>
  </si>
  <si>
    <t>Chateau-d'Oex（シャトーデ－）</t>
  </si>
  <si>
    <t>㎞</t>
  </si>
  <si>
    <t>ＺＵＲＩＣＨ（チューリヒ）</t>
  </si>
  <si>
    <t>ＴＨＡＬＷＩＬ（タールヴィル）</t>
  </si>
  <si>
    <t>ＬＵＺＥＲＮ（ルツェルン）</t>
  </si>
  <si>
    <t>ＢＲＩＥＮＺ（ブリエンツ）</t>
  </si>
  <si>
    <t>ＩＮＴＥＲＬＡＫＥＮ（インターラーケン）</t>
  </si>
  <si>
    <t>THUN（トゥーン）</t>
  </si>
  <si>
    <t>BERN（ベルン）</t>
  </si>
  <si>
    <t>MURTEN（ムルテン）</t>
  </si>
  <si>
    <t>AVENCHES（アヴァンシュ）</t>
  </si>
  <si>
    <t>FRIBOURG（フリブール）</t>
  </si>
  <si>
    <t>GRUYERES（グリュイエール）</t>
  </si>
  <si>
    <t>Chateau-d'Oex（シャトーデ－）</t>
  </si>
  <si>
    <t>GSTAAD（グシュタード)</t>
  </si>
  <si>
    <t>LES DIABLERET(レ・ディアブルレ)</t>
  </si>
  <si>
    <t>AIGLE(エーグル)</t>
  </si>
  <si>
    <t>MONTREUX(モントルー)</t>
  </si>
  <si>
    <t>LAUSANNE(ローザンヌ）</t>
  </si>
  <si>
    <t>MORGES（モルジュ）</t>
  </si>
  <si>
    <t>NYON（ニヨン）</t>
  </si>
  <si>
    <t>GENEVE（ジュネーブ）</t>
  </si>
  <si>
    <t>基点から㎞</t>
  </si>
  <si>
    <t>前との差㎞</t>
  </si>
  <si>
    <t>かくしＮ ㎞</t>
  </si>
  <si>
    <t>隠し累積距離</t>
  </si>
  <si>
    <t>D</t>
  </si>
  <si>
    <t>チューリヒ
　　～
　ジュネーブ</t>
  </si>
  <si>
    <t>SWITZERLAND ALPUS WALKING
（スイスアルプスウォーキング）</t>
  </si>
  <si>
    <t>シャープ健康保険組合　保健事業担当</t>
  </si>
  <si>
    <t>※当ファイルに含まれる素材は、個人や団体の制作者から使用承諾許可を得て使用しているものも含まれておりますので、承認なく写真などの複製、利用、配信することはできません。</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</si>
</sst>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0.00&quot;㎞&quot;"/>
    <numFmt numFmtId="179" formatCode="#,###&quot;歩&quot;"/>
    <numFmt numFmtId="180" formatCode="0.00_);[Red]\(0.00\)"/>
    <numFmt numFmtId="181" formatCode="#,##0.0&quot;㎞&quot;"/>
    <numFmt numFmtId="182" formatCode="#,##0&quot;才&quot;"/>
    <numFmt numFmtId="183" formatCode="#,##0&quot;kcal&quot;"/>
    <numFmt numFmtId="184" formatCode="0.000_ "/>
    <numFmt numFmtId="185" formatCode="0.00_ "/>
    <numFmt numFmtId="186" formatCode="0.0_ "/>
    <numFmt numFmtId="187" formatCode="#,##0&quot;㎏&quot;"/>
    <numFmt numFmtId="188" formatCode="0.0000000_ "/>
    <numFmt numFmtId="189" formatCode="0.000000_ "/>
    <numFmt numFmtId="190" formatCode="0.00000_ "/>
    <numFmt numFmtId="191" formatCode="0.0000_ "/>
    <numFmt numFmtId="192" formatCode="0.0%"/>
    <numFmt numFmtId="193" formatCode="0.00000000_ "/>
    <numFmt numFmtId="194" formatCode="#,##0&quot;％&quot;"/>
    <numFmt numFmtId="195" formatCode="#,##0.0&quot;％&quot;"/>
    <numFmt numFmtId="196" formatCode="&quot;約&quot;#,##0&quot;kcal&quot;"/>
    <numFmt numFmtId="197" formatCode="0.0_);[Red]\(0.0\)"/>
    <numFmt numFmtId="198" formatCode="#,##0&quot;番&quot;"/>
    <numFmt numFmtId="199" formatCode="#,##0&quot;を通過&quot;"/>
    <numFmt numFmtId="200" formatCode="&quot;約&quot;#,##0&quot;kcal/日&quot;"/>
    <numFmt numFmtId="201" formatCode="#,##0&quot;cm&quot;"/>
    <numFmt numFmtId="202" formatCode="[$-409]mmmmm\-yy;@"/>
    <numFmt numFmtId="203" formatCode="mm/dd/yy;@"/>
    <numFmt numFmtId="204" formatCode="m&quot;月&quot;d&quot;日&quot;;@"/>
    <numFmt numFmtId="205" formatCode="dd&quot;日&quot;\(aaa\)"/>
    <numFmt numFmtId="206" formatCode="dd&quot;日&quot;"/>
    <numFmt numFmtId="207" formatCode="dd"/>
    <numFmt numFmtId="208" formatCode="d&quot;日&quot;\(aaa\)"/>
    <numFmt numFmtId="209" formatCode="General&quot;月&quot;"/>
    <numFmt numFmtId="210" formatCode="General&quot;年&quot;"/>
    <numFmt numFmtId="211" formatCode="General&quot;歩&quot;"/>
    <numFmt numFmtId="212" formatCode="0_);[Red]\(0\)"/>
    <numFmt numFmtId="213" formatCode="#,##0.0&quot;㎏&quot;"/>
    <numFmt numFmtId="214" formatCode="General&quot;ポイント&quot;"/>
    <numFmt numFmtId="215" formatCode="General&quot;Ｐ&quot;"/>
    <numFmt numFmtId="216" formatCode="&quot;Yes&quot;;&quot;Yes&quot;;&quot;No&quot;"/>
    <numFmt numFmtId="217" formatCode="&quot;True&quot;;&quot;True&quot;;&quot;False&quot;"/>
    <numFmt numFmtId="218" formatCode="&quot;On&quot;;&quot;On&quot;;&quot;Off&quot;"/>
    <numFmt numFmtId="219" formatCode="[$€-2]\ #,##0.00_);[Red]\([$€-2]\ #,##0.00\)"/>
  </numFmts>
  <fonts count="59">
    <font>
      <sz val="11"/>
      <name val="ＭＳ Ｐゴシック"/>
      <family val="3"/>
    </font>
    <font>
      <sz val="6"/>
      <name val="ＭＳ Ｐゴシック"/>
      <family val="3"/>
    </font>
    <font>
      <sz val="6"/>
      <color indexed="8"/>
      <name val="HG丸ｺﾞｼｯｸM-PRO"/>
      <family val="3"/>
    </font>
    <font>
      <sz val="8"/>
      <name val="ＭＳ Ｐゴシック"/>
      <family val="3"/>
    </font>
    <font>
      <sz val="9"/>
      <name val="MS UI Gothic"/>
      <family val="3"/>
    </font>
    <font>
      <sz val="8"/>
      <name val="HGPｺﾞｼｯｸE"/>
      <family val="3"/>
    </font>
    <font>
      <sz val="9"/>
      <name val="HG丸ｺﾞｼｯｸM-PRO"/>
      <family val="3"/>
    </font>
    <font>
      <sz val="8"/>
      <name val="HG丸ｺﾞｼｯｸM-PRO"/>
      <family val="3"/>
    </font>
    <font>
      <sz val="9"/>
      <name val="ＭＳ Ｐゴシック"/>
      <family val="3"/>
    </font>
    <font>
      <b/>
      <i/>
      <sz val="16"/>
      <name val="HGP創英角ｺﾞｼｯｸUB"/>
      <family val="3"/>
    </font>
    <font>
      <sz val="10"/>
      <name val="HGP創英角ｺﾞｼｯｸUB"/>
      <family val="3"/>
    </font>
    <font>
      <sz val="7"/>
      <name val="HG丸ｺﾞｼｯｸM-PRO"/>
      <family val="3"/>
    </font>
    <font>
      <sz val="10"/>
      <name val="ＭＳ Ｐゴシック"/>
      <family val="3"/>
    </font>
    <font>
      <b/>
      <i/>
      <sz val="10"/>
      <name val="HGP創英角ｺﾞｼｯｸUB"/>
      <family val="3"/>
    </font>
    <font>
      <b/>
      <sz val="10"/>
      <name val="HG丸ｺﾞｼｯｸM-PRO"/>
      <family val="3"/>
    </font>
    <font>
      <b/>
      <sz val="6"/>
      <name val="HG丸ｺﾞｼｯｸM-PRO"/>
      <family val="3"/>
    </font>
    <font>
      <b/>
      <i/>
      <u val="single"/>
      <sz val="8"/>
      <color indexed="12"/>
      <name val="HGP創英角ｺﾞｼｯｸUB"/>
      <family val="3"/>
    </font>
    <font>
      <i/>
      <sz val="11"/>
      <color indexed="12"/>
      <name val="HGP創英角ｺﾞｼｯｸUB"/>
      <family val="3"/>
    </font>
    <font>
      <b/>
      <i/>
      <sz val="20"/>
      <name val="HGP創英角ｺﾞｼｯｸUB"/>
      <family val="3"/>
    </font>
    <font>
      <sz val="5"/>
      <name val="HG丸ｺﾞｼｯｸM-PRO"/>
      <family val="3"/>
    </font>
    <font>
      <sz val="11"/>
      <color indexed="10"/>
      <name val="ＭＳ Ｐゴシック"/>
      <family val="3"/>
    </font>
    <font>
      <b/>
      <i/>
      <sz val="10"/>
      <name val="HGS創英角ｺﾞｼｯｸUB"/>
      <family val="3"/>
    </font>
    <font>
      <sz val="6"/>
      <name val="HG丸ｺﾞｼｯｸM-PRO"/>
      <family val="3"/>
    </font>
    <font>
      <sz val="6"/>
      <color indexed="10"/>
      <name val="HG丸ｺﾞｼｯｸM-PRO"/>
      <family val="3"/>
    </font>
    <font>
      <b/>
      <sz val="7"/>
      <name val="HG丸ｺﾞｼｯｸM-PRO"/>
      <family val="3"/>
    </font>
    <font>
      <sz val="5"/>
      <color indexed="10"/>
      <name val="HG丸ｺﾞｼｯｸM-PRO"/>
      <family val="3"/>
    </font>
    <font>
      <sz val="11"/>
      <name val="HG丸ｺﾞｼｯｸM-PRO"/>
      <family val="3"/>
    </font>
    <font>
      <b/>
      <i/>
      <sz val="16"/>
      <color indexed="12"/>
      <name val="HGP創英角ｺﾞｼｯｸUB"/>
      <family val="3"/>
    </font>
    <font>
      <sz val="9"/>
      <name val="HGP創英角ｺﾞｼｯｸUB"/>
      <family val="3"/>
    </font>
    <font>
      <sz val="11"/>
      <name val="HGP創英角ｺﾞｼｯｸUB"/>
      <family val="3"/>
    </font>
    <font>
      <sz val="10"/>
      <name val="HG丸ｺﾞｼｯｸM-PRO"/>
      <family val="3"/>
    </font>
    <font>
      <i/>
      <sz val="9"/>
      <color indexed="12"/>
      <name val="HGP創英角ｺﾞｼｯｸUB"/>
      <family val="3"/>
    </font>
    <font>
      <i/>
      <sz val="9"/>
      <name val="HGP創英角ｺﾞｼｯｸUB"/>
      <family val="3"/>
    </font>
    <font>
      <sz val="11"/>
      <color indexed="9"/>
      <name val="HG丸ｺﾞｼｯｸM-PRO"/>
      <family val="3"/>
    </font>
    <font>
      <b/>
      <i/>
      <sz val="12"/>
      <color indexed="12"/>
      <name val="HGP創英角ｺﾞｼｯｸUB"/>
      <family val="3"/>
    </font>
    <font>
      <b/>
      <i/>
      <sz val="12"/>
      <name val="HGP創英角ｺﾞｼｯｸUB"/>
      <family val="3"/>
    </font>
    <font>
      <i/>
      <sz val="12"/>
      <name val="HG丸ｺﾞｼｯｸM-PRO"/>
      <family val="3"/>
    </font>
    <font>
      <u val="single"/>
      <sz val="11"/>
      <name val="HG丸ｺﾞｼｯｸM-PRO"/>
      <family val="3"/>
    </font>
    <font>
      <i/>
      <sz val="14"/>
      <name val="HG丸ｺﾞｼｯｸM-PRO"/>
      <family val="3"/>
    </font>
    <font>
      <i/>
      <sz val="14"/>
      <color indexed="9"/>
      <name val="HG丸ｺﾞｼｯｸM-PRO"/>
      <family val="3"/>
    </font>
    <font>
      <i/>
      <sz val="16"/>
      <color indexed="9"/>
      <name val="HG丸ｺﾞｼｯｸM-PRO"/>
      <family val="3"/>
    </font>
    <font>
      <i/>
      <sz val="16"/>
      <name val="HG丸ｺﾞｼｯｸM-PRO"/>
      <family val="3"/>
    </font>
    <font>
      <sz val="9"/>
      <color indexed="10"/>
      <name val="HGP創英角ｺﾞｼｯｸUB"/>
      <family val="3"/>
    </font>
    <font>
      <b/>
      <sz val="10"/>
      <name val="ＭＳ Ｐゴシック"/>
      <family val="3"/>
    </font>
    <font>
      <i/>
      <sz val="16"/>
      <name val="HGS創英角ﾎﾟｯﾌﾟ体"/>
      <family val="3"/>
    </font>
    <font>
      <u val="single"/>
      <sz val="11"/>
      <name val="ＭＳ Ｐゴシック"/>
      <family val="3"/>
    </font>
    <font>
      <b/>
      <i/>
      <sz val="10"/>
      <color indexed="12"/>
      <name val="HGP創英角ｺﾞｼｯｸUB"/>
      <family val="3"/>
    </font>
    <font>
      <sz val="8"/>
      <color indexed="8"/>
      <name val="Lr oSVbN"/>
      <family val="2"/>
    </font>
    <font>
      <u val="single"/>
      <sz val="11"/>
      <color indexed="12"/>
      <name val="ＭＳ Ｐゴシック"/>
      <family val="3"/>
    </font>
    <font>
      <u val="single"/>
      <sz val="11"/>
      <color indexed="36"/>
      <name val="ＭＳ Ｐゴシック"/>
      <family val="3"/>
    </font>
    <font>
      <b/>
      <i/>
      <sz val="9"/>
      <name val="ＭＳ Ｐゴシック"/>
      <family val="3"/>
    </font>
    <font>
      <sz val="9"/>
      <color indexed="12"/>
      <name val="ＭＳ Ｐゴシック"/>
      <family val="3"/>
    </font>
    <font>
      <sz val="9"/>
      <color indexed="10"/>
      <name val="ＭＳ Ｐゴシック"/>
      <family val="3"/>
    </font>
    <font>
      <b/>
      <i/>
      <sz val="9"/>
      <color indexed="12"/>
      <name val="ＭＳ Ｐゴシック"/>
      <family val="3"/>
    </font>
    <font>
      <b/>
      <sz val="9"/>
      <name val="ＭＳ Ｐゴシック"/>
      <family val="3"/>
    </font>
    <font>
      <b/>
      <sz val="9"/>
      <color indexed="12"/>
      <name val="ＭＳ Ｐゴシック"/>
      <family val="3"/>
    </font>
    <font>
      <u val="single"/>
      <sz val="9"/>
      <color indexed="12"/>
      <name val="ＭＳ Ｐゴシック"/>
      <family val="3"/>
    </font>
    <font>
      <sz val="9"/>
      <color indexed="9"/>
      <name val="ＭＳ Ｐゴシック"/>
      <family val="3"/>
    </font>
    <font>
      <b/>
      <sz val="8"/>
      <name val="ＭＳ Ｐゴシック"/>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thin"/>
      <right style="thin"/>
      <top style="hair"/>
      <bottom style="hair"/>
    </border>
    <border>
      <left style="hair"/>
      <right style="hair"/>
      <top>
        <color indexed="63"/>
      </top>
      <bottom>
        <color indexed="63"/>
      </bottom>
    </border>
    <border>
      <left>
        <color indexed="63"/>
      </left>
      <right>
        <color indexed="63"/>
      </right>
      <top style="thin"/>
      <bottom style="hair"/>
    </border>
    <border>
      <left style="thin"/>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style="hair"/>
      <bottom style="thin"/>
    </border>
    <border>
      <left style="thin"/>
      <right style="thin"/>
      <top style="hair"/>
      <bottom style="thin"/>
    </border>
    <border>
      <left style="hair"/>
      <right style="hair"/>
      <top style="hair"/>
      <bottom style="thin"/>
    </border>
    <border>
      <left>
        <color indexed="63"/>
      </left>
      <right>
        <color indexed="63"/>
      </right>
      <top style="hair"/>
      <bottom style="thin"/>
    </border>
    <border>
      <left style="thin"/>
      <right style="thin"/>
      <top style="thin"/>
      <bottom style="thin"/>
    </border>
    <border>
      <left style="thin"/>
      <right style="hair"/>
      <top style="hair"/>
      <bottom style="hair"/>
    </border>
    <border>
      <left style="hair"/>
      <right style="hair"/>
      <top style="thin"/>
      <bottom style="hair"/>
    </border>
    <border>
      <left style="hair"/>
      <right style="hair"/>
      <top style="thin"/>
      <bottom>
        <color indexed="63"/>
      </bottom>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color indexed="63"/>
      </left>
      <right style="hair"/>
      <top style="hair"/>
      <bottom style="hair"/>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0" borderId="0" applyNumberFormat="0" applyFill="0" applyBorder="0" applyAlignment="0" applyProtection="0"/>
  </cellStyleXfs>
  <cellXfs count="332">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pplyProtection="1">
      <alignment vertical="center"/>
      <protection/>
    </xf>
    <xf numFmtId="0" fontId="6" fillId="0" borderId="0" xfId="0" applyFont="1" applyFill="1" applyAlignment="1">
      <alignment vertical="center"/>
    </xf>
    <xf numFmtId="0" fontId="7" fillId="0" borderId="0" xfId="0" applyFont="1" applyAlignment="1">
      <alignment vertical="center"/>
    </xf>
    <xf numFmtId="0" fontId="6" fillId="0" borderId="0" xfId="0" applyFont="1" applyAlignment="1" applyProtection="1">
      <alignment vertical="center"/>
      <protection/>
    </xf>
    <xf numFmtId="0" fontId="10" fillId="0" borderId="0" xfId="0" applyFont="1" applyFill="1" applyBorder="1" applyAlignment="1" applyProtection="1">
      <alignment vertical="center" wrapText="1"/>
      <protection/>
    </xf>
    <xf numFmtId="0" fontId="11" fillId="0" borderId="0" xfId="0" applyFont="1" applyAlignment="1">
      <alignment vertical="center"/>
    </xf>
    <xf numFmtId="0" fontId="7" fillId="0"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pplyProtection="1">
      <alignment horizontal="right" vertical="center"/>
      <protection/>
    </xf>
    <xf numFmtId="0" fontId="6" fillId="0" borderId="0" xfId="0" applyFont="1" applyAlignment="1">
      <alignment horizontal="right" vertical="center"/>
    </xf>
    <xf numFmtId="0" fontId="11" fillId="0" borderId="0" xfId="0" applyFont="1" applyAlignment="1" applyProtection="1">
      <alignment vertical="center"/>
      <protection/>
    </xf>
    <xf numFmtId="0" fontId="6" fillId="0" borderId="0" xfId="0" applyFont="1" applyAlignment="1">
      <alignment horizontal="left" vertical="center"/>
    </xf>
    <xf numFmtId="0" fontId="6" fillId="0" borderId="0" xfId="0" applyFont="1" applyAlignment="1" applyProtection="1">
      <alignment horizontal="left" vertical="center"/>
      <protection/>
    </xf>
    <xf numFmtId="0" fontId="12" fillId="0" borderId="0" xfId="0" applyFont="1" applyAlignment="1">
      <alignment vertical="center"/>
    </xf>
    <xf numFmtId="0" fontId="6" fillId="0" borderId="1" xfId="0" applyFont="1" applyBorder="1" applyAlignment="1">
      <alignment vertical="center"/>
    </xf>
    <xf numFmtId="0" fontId="13" fillId="2" borderId="1" xfId="0" applyFont="1" applyFill="1" applyBorder="1" applyAlignment="1" applyProtection="1">
      <alignment vertical="center"/>
      <protection locked="0"/>
    </xf>
    <xf numFmtId="0" fontId="14" fillId="0" borderId="0" xfId="0" applyFont="1" applyFill="1" applyBorder="1" applyAlignment="1">
      <alignment horizontal="left" vertical="center"/>
    </xf>
    <xf numFmtId="0" fontId="11" fillId="0" borderId="2" xfId="0" applyFont="1" applyBorder="1" applyAlignment="1">
      <alignment vertical="center"/>
    </xf>
    <xf numFmtId="0" fontId="11" fillId="0" borderId="3"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213" fontId="16" fillId="0" borderId="3" xfId="0" applyNumberFormat="1" applyFont="1" applyBorder="1" applyAlignment="1">
      <alignment vertical="center"/>
    </xf>
    <xf numFmtId="213" fontId="16" fillId="0" borderId="3" xfId="0" applyNumberFormat="1" applyFont="1" applyBorder="1" applyAlignment="1">
      <alignment horizontal="center" vertical="center"/>
    </xf>
    <xf numFmtId="0" fontId="0" fillId="0" borderId="4" xfId="0" applyFont="1" applyBorder="1" applyAlignment="1" applyProtection="1">
      <alignment vertical="center"/>
      <protection/>
    </xf>
    <xf numFmtId="0" fontId="11" fillId="0" borderId="5"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86" fontId="16" fillId="0" borderId="0" xfId="0" applyNumberFormat="1" applyFont="1" applyBorder="1" applyAlignment="1">
      <alignment vertical="center"/>
    </xf>
    <xf numFmtId="186" fontId="16" fillId="0" borderId="0" xfId="0" applyNumberFormat="1" applyFont="1" applyBorder="1" applyAlignment="1">
      <alignment horizontal="center" vertical="center"/>
    </xf>
    <xf numFmtId="0" fontId="0" fillId="0" borderId="6" xfId="0" applyFont="1" applyBorder="1" applyAlignment="1" applyProtection="1">
      <alignment vertical="center"/>
      <protection/>
    </xf>
    <xf numFmtId="210" fontId="9" fillId="0" borderId="0" xfId="0" applyNumberFormat="1" applyFont="1" applyFill="1" applyAlignment="1" applyProtection="1">
      <alignment horizontal="center" vertical="center"/>
      <protection/>
    </xf>
    <xf numFmtId="0" fontId="6" fillId="0" borderId="0" xfId="0" applyFont="1" applyAlignment="1" applyProtection="1">
      <alignment horizontal="right" vertical="center"/>
      <protection/>
    </xf>
    <xf numFmtId="0" fontId="12" fillId="0" borderId="0" xfId="0" applyFont="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11" fillId="0" borderId="5"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0" fillId="0" borderId="0" xfId="0" applyFont="1" applyBorder="1" applyAlignment="1" applyProtection="1">
      <alignment vertical="center"/>
      <protection/>
    </xf>
    <xf numFmtId="200" fontId="16" fillId="0" borderId="0" xfId="0" applyNumberFormat="1" applyFont="1" applyBorder="1" applyAlignment="1" applyProtection="1">
      <alignment horizontal="center" vertical="center"/>
      <protection/>
    </xf>
    <xf numFmtId="0" fontId="0"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11" fillId="0" borderId="5" xfId="0" applyFont="1" applyBorder="1" applyAlignment="1">
      <alignment vertical="top"/>
    </xf>
    <xf numFmtId="0" fontId="7" fillId="0" borderId="0" xfId="0" applyFont="1" applyBorder="1" applyAlignment="1">
      <alignment horizontal="right" vertical="center"/>
    </xf>
    <xf numFmtId="0" fontId="7" fillId="0" borderId="0" xfId="0" applyFont="1" applyFill="1" applyBorder="1" applyAlignment="1">
      <alignment horizontal="right" vertical="center"/>
    </xf>
    <xf numFmtId="186" fontId="13" fillId="2" borderId="1" xfId="0" applyNumberFormat="1" applyFont="1" applyFill="1" applyBorder="1" applyAlignment="1" applyProtection="1">
      <alignment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13" fillId="2" borderId="7" xfId="0" applyNumberFormat="1" applyFont="1" applyFill="1" applyBorder="1" applyAlignment="1" applyProtection="1">
      <alignment horizontal="right" vertical="center"/>
      <protection locked="0"/>
    </xf>
    <xf numFmtId="0" fontId="19" fillId="0" borderId="0" xfId="0" applyFont="1" applyFill="1" applyBorder="1" applyAlignment="1">
      <alignment vertical="center" wrapText="1"/>
    </xf>
    <xf numFmtId="0" fontId="11" fillId="0" borderId="0" xfId="0" applyFont="1" applyBorder="1" applyAlignment="1">
      <alignment vertical="center"/>
    </xf>
    <xf numFmtId="196" fontId="16" fillId="0" borderId="0" xfId="0" applyNumberFormat="1" applyFont="1" applyBorder="1" applyAlignment="1">
      <alignment horizontal="center" vertical="center"/>
    </xf>
    <xf numFmtId="0" fontId="8" fillId="0" borderId="0" xfId="0" applyFont="1" applyFill="1" applyBorder="1" applyAlignment="1" applyProtection="1">
      <alignment vertical="center" wrapText="1"/>
      <protection/>
    </xf>
    <xf numFmtId="201" fontId="16" fillId="0" borderId="0" xfId="0" applyNumberFormat="1" applyFont="1" applyBorder="1" applyAlignment="1">
      <alignment horizontal="center" vertical="center"/>
    </xf>
    <xf numFmtId="0" fontId="20" fillId="0" borderId="0" xfId="0" applyFont="1" applyFill="1" applyBorder="1" applyAlignment="1" applyProtection="1">
      <alignment vertical="center"/>
      <protection/>
    </xf>
    <xf numFmtId="0" fontId="23" fillId="0" borderId="0" xfId="0" applyFont="1" applyFill="1" applyBorder="1" applyAlignment="1" applyProtection="1">
      <alignment horizontal="left"/>
      <protection/>
    </xf>
    <xf numFmtId="0" fontId="24" fillId="0" borderId="0" xfId="0" applyFont="1" applyAlignment="1" applyProtection="1">
      <alignment vertical="top"/>
      <protection/>
    </xf>
    <xf numFmtId="0" fontId="7" fillId="0" borderId="0" xfId="0" applyFont="1" applyFill="1" applyBorder="1" applyAlignment="1" applyProtection="1">
      <alignment vertical="center"/>
      <protection/>
    </xf>
    <xf numFmtId="0" fontId="25" fillId="0" borderId="0" xfId="0" applyFont="1" applyFill="1" applyBorder="1" applyAlignment="1" applyProtection="1">
      <alignment horizontal="left" vertical="top"/>
      <protection/>
    </xf>
    <xf numFmtId="0" fontId="26" fillId="0" borderId="0" xfId="0" applyFont="1" applyAlignment="1" applyProtection="1">
      <alignment vertical="center"/>
      <protection/>
    </xf>
    <xf numFmtId="0" fontId="27" fillId="0" borderId="0" xfId="0" applyNumberFormat="1" applyFont="1" applyAlignment="1" applyProtection="1">
      <alignment/>
      <protection/>
    </xf>
    <xf numFmtId="0" fontId="27" fillId="0" borderId="3" xfId="0" applyFont="1" applyBorder="1" applyAlignment="1" applyProtection="1">
      <alignment/>
      <protection/>
    </xf>
    <xf numFmtId="0" fontId="26" fillId="0" borderId="0" xfId="0" applyFont="1" applyAlignment="1" applyProtection="1">
      <alignment vertical="center"/>
      <protection/>
    </xf>
    <xf numFmtId="0" fontId="28" fillId="0" borderId="0" xfId="0" applyFont="1" applyAlignment="1" applyProtection="1">
      <alignment/>
      <protection/>
    </xf>
    <xf numFmtId="0" fontId="29" fillId="0" borderId="0" xfId="0" applyFont="1" applyAlignment="1" applyProtection="1">
      <alignment horizontal="left"/>
      <protection/>
    </xf>
    <xf numFmtId="0" fontId="29" fillId="0" borderId="0" xfId="0" applyFont="1" applyAlignment="1" applyProtection="1">
      <alignment horizontal="right"/>
      <protection/>
    </xf>
    <xf numFmtId="0" fontId="29" fillId="0" borderId="0" xfId="0" applyFont="1" applyAlignment="1" applyProtection="1">
      <alignment/>
      <protection/>
    </xf>
    <xf numFmtId="0" fontId="29" fillId="0" borderId="0" xfId="0" applyFont="1" applyFill="1" applyAlignment="1" applyProtection="1">
      <alignment/>
      <protection/>
    </xf>
    <xf numFmtId="0" fontId="28" fillId="0" borderId="0" xfId="0" applyFont="1" applyAlignment="1" applyProtection="1">
      <alignment vertical="top"/>
      <protection/>
    </xf>
    <xf numFmtId="0" fontId="29" fillId="0" borderId="0" xfId="0" applyFont="1" applyAlignment="1" applyProtection="1">
      <alignment horizontal="left" vertical="top"/>
      <protection/>
    </xf>
    <xf numFmtId="0" fontId="29" fillId="0" borderId="0" xfId="0" applyFont="1" applyAlignment="1" applyProtection="1">
      <alignment horizontal="right" vertical="top"/>
      <protection/>
    </xf>
    <xf numFmtId="0" fontId="29" fillId="0" borderId="0" xfId="0" applyFont="1" applyAlignment="1" applyProtection="1">
      <alignment vertical="top"/>
      <protection/>
    </xf>
    <xf numFmtId="0" fontId="29" fillId="0" borderId="0" xfId="0" applyFont="1" applyFill="1" applyAlignment="1" applyProtection="1">
      <alignment vertical="top"/>
      <protection/>
    </xf>
    <xf numFmtId="0" fontId="26" fillId="0" borderId="2" xfId="0" applyFont="1" applyBorder="1" applyAlignment="1" applyProtection="1">
      <alignment vertical="center"/>
      <protection/>
    </xf>
    <xf numFmtId="0" fontId="30" fillId="0" borderId="8" xfId="0" applyFont="1" applyBorder="1" applyAlignment="1" applyProtection="1">
      <alignment horizontal="center" vertical="center"/>
      <protection/>
    </xf>
    <xf numFmtId="0" fontId="26" fillId="0" borderId="0" xfId="0" applyFont="1" applyBorder="1" applyAlignment="1" applyProtection="1">
      <alignment vertical="center"/>
      <protection/>
    </xf>
    <xf numFmtId="0" fontId="26" fillId="0" borderId="0" xfId="0" applyFont="1" applyBorder="1" applyAlignment="1" applyProtection="1">
      <alignment horizontal="center" vertical="center"/>
      <protection/>
    </xf>
    <xf numFmtId="0" fontId="11" fillId="0" borderId="9" xfId="0" applyFont="1" applyBorder="1" applyAlignment="1" applyProtection="1">
      <alignment vertical="center"/>
      <protection/>
    </xf>
    <xf numFmtId="0" fontId="11" fillId="0" borderId="8" xfId="0" applyFont="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208" fontId="28" fillId="0" borderId="10" xfId="0" applyNumberFormat="1" applyFont="1" applyBorder="1" applyAlignment="1">
      <alignment horizontal="center" vertical="center"/>
    </xf>
    <xf numFmtId="213" fontId="13" fillId="2" borderId="11" xfId="0" applyNumberFormat="1" applyFont="1" applyFill="1" applyBorder="1" applyAlignment="1" applyProtection="1">
      <alignment horizontal="center" vertical="center" shrinkToFit="1"/>
      <protection locked="0"/>
    </xf>
    <xf numFmtId="208" fontId="10" fillId="0" borderId="8" xfId="0" applyNumberFormat="1" applyFont="1" applyBorder="1" applyAlignment="1">
      <alignment horizontal="center" vertical="center"/>
    </xf>
    <xf numFmtId="181" fontId="31" fillId="0" borderId="12" xfId="0" applyNumberFormat="1" applyFont="1" applyBorder="1" applyAlignment="1">
      <alignment vertical="center" shrinkToFit="1"/>
    </xf>
    <xf numFmtId="0" fontId="8" fillId="3" borderId="0" xfId="0" applyFont="1" applyFill="1" applyBorder="1" applyAlignment="1" applyProtection="1">
      <alignment vertical="center"/>
      <protection/>
    </xf>
    <xf numFmtId="0" fontId="6" fillId="0" borderId="0" xfId="0" applyFont="1" applyBorder="1" applyAlignment="1">
      <alignment vertical="center"/>
    </xf>
    <xf numFmtId="0" fontId="6" fillId="2" borderId="1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xf>
    <xf numFmtId="0" fontId="6" fillId="2" borderId="13" xfId="0" applyFont="1" applyFill="1" applyBorder="1" applyAlignment="1" applyProtection="1">
      <alignment vertical="center"/>
      <protection locked="0"/>
    </xf>
    <xf numFmtId="0" fontId="6" fillId="0" borderId="13" xfId="0" applyFont="1" applyFill="1" applyBorder="1" applyAlignment="1">
      <alignment vertical="center"/>
    </xf>
    <xf numFmtId="0" fontId="26" fillId="0" borderId="0" xfId="0" applyFont="1" applyFill="1" applyBorder="1" applyAlignment="1" applyProtection="1">
      <alignment horizontal="center" vertical="center"/>
      <protection/>
    </xf>
    <xf numFmtId="0" fontId="26" fillId="0" borderId="0" xfId="0" applyFont="1" applyAlignment="1">
      <alignment vertical="center"/>
    </xf>
    <xf numFmtId="208" fontId="28" fillId="0" borderId="14" xfId="0" applyNumberFormat="1" applyFont="1" applyBorder="1" applyAlignment="1">
      <alignment horizontal="center" vertical="center"/>
    </xf>
    <xf numFmtId="181" fontId="31" fillId="0" borderId="15" xfId="0" applyNumberFormat="1" applyFont="1" applyBorder="1" applyAlignment="1">
      <alignment vertical="center" shrinkToFit="1"/>
    </xf>
    <xf numFmtId="0" fontId="8" fillId="3" borderId="15" xfId="0" applyFont="1" applyFill="1" applyBorder="1" applyAlignment="1" applyProtection="1">
      <alignment vertical="center"/>
      <protection/>
    </xf>
    <xf numFmtId="0" fontId="6" fillId="2" borderId="14"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xf>
    <xf numFmtId="0" fontId="6" fillId="2" borderId="16" xfId="0" applyFont="1" applyFill="1" applyBorder="1" applyAlignment="1" applyProtection="1">
      <alignment vertical="center"/>
      <protection locked="0"/>
    </xf>
    <xf numFmtId="0" fontId="6" fillId="0" borderId="16" xfId="0" applyFont="1" applyFill="1" applyBorder="1" applyAlignment="1">
      <alignment vertical="center"/>
    </xf>
    <xf numFmtId="0" fontId="6" fillId="0" borderId="17" xfId="0" applyFont="1" applyBorder="1" applyAlignment="1">
      <alignment vertical="center"/>
    </xf>
    <xf numFmtId="208" fontId="28" fillId="0" borderId="18" xfId="0" applyNumberFormat="1" applyFont="1" applyBorder="1" applyAlignment="1">
      <alignment horizontal="center" vertical="center"/>
    </xf>
    <xf numFmtId="213" fontId="13" fillId="2" borderId="19" xfId="0" applyNumberFormat="1" applyFont="1" applyFill="1" applyBorder="1" applyAlignment="1" applyProtection="1">
      <alignment horizontal="center" vertical="center" shrinkToFit="1"/>
      <protection locked="0"/>
    </xf>
    <xf numFmtId="179" fontId="13" fillId="2" borderId="18" xfId="0" applyNumberFormat="1" applyFont="1" applyFill="1" applyBorder="1" applyAlignment="1" applyProtection="1">
      <alignment vertical="center" shrinkToFit="1"/>
      <protection locked="0"/>
    </xf>
    <xf numFmtId="181" fontId="31" fillId="0" borderId="20" xfId="0" applyNumberFormat="1" applyFont="1" applyBorder="1" applyAlignment="1">
      <alignment vertical="center" shrinkToFit="1"/>
    </xf>
    <xf numFmtId="0" fontId="8" fillId="3" borderId="1" xfId="0" applyFont="1" applyFill="1" applyBorder="1" applyAlignment="1" applyProtection="1">
      <alignment vertical="center"/>
      <protection/>
    </xf>
    <xf numFmtId="0" fontId="6" fillId="2" borderId="18"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xf>
    <xf numFmtId="0" fontId="6" fillId="2" borderId="21" xfId="0" applyFont="1" applyFill="1" applyBorder="1" applyAlignment="1" applyProtection="1">
      <alignment vertical="center"/>
      <protection locked="0"/>
    </xf>
    <xf numFmtId="0" fontId="6" fillId="0" borderId="21" xfId="0" applyFont="1" applyFill="1" applyBorder="1" applyAlignment="1">
      <alignment vertical="center"/>
    </xf>
    <xf numFmtId="179" fontId="6" fillId="0" borderId="0" xfId="0" applyNumberFormat="1" applyFont="1" applyAlignment="1" applyProtection="1">
      <alignment/>
      <protection/>
    </xf>
    <xf numFmtId="208" fontId="26" fillId="0" borderId="0" xfId="0" applyNumberFormat="1" applyFont="1" applyAlignment="1" applyProtection="1">
      <alignment vertical="center"/>
      <protection/>
    </xf>
    <xf numFmtId="0" fontId="30" fillId="0" borderId="0" xfId="0" applyFont="1" applyAlignment="1" applyProtection="1">
      <alignment vertical="center"/>
      <protection/>
    </xf>
    <xf numFmtId="0" fontId="26" fillId="0" borderId="0" xfId="0" applyFont="1" applyFill="1" applyBorder="1" applyAlignment="1" applyProtection="1">
      <alignment vertical="center"/>
      <protection/>
    </xf>
    <xf numFmtId="0" fontId="26" fillId="0" borderId="0" xfId="0" applyFont="1" applyFill="1" applyAlignment="1" applyProtection="1">
      <alignment vertical="center"/>
      <protection/>
    </xf>
    <xf numFmtId="0" fontId="6"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1" xfId="0" applyFont="1" applyFill="1" applyBorder="1" applyAlignment="1" applyProtection="1">
      <alignment/>
      <protection/>
    </xf>
    <xf numFmtId="0" fontId="6" fillId="0" borderId="0" xfId="0" applyFont="1" applyAlignment="1" applyProtection="1">
      <alignment horizontal="center"/>
      <protection/>
    </xf>
    <xf numFmtId="186" fontId="33" fillId="4" borderId="0" xfId="0" applyNumberFormat="1" applyFont="1" applyFill="1" applyAlignment="1" applyProtection="1">
      <alignment vertical="center"/>
      <protection/>
    </xf>
    <xf numFmtId="213" fontId="34" fillId="0" borderId="22" xfId="0" applyNumberFormat="1" applyFont="1" applyFill="1" applyBorder="1" applyAlignment="1" applyProtection="1">
      <alignment horizontal="right" vertical="center" shrinkToFit="1"/>
      <protection/>
    </xf>
    <xf numFmtId="0" fontId="6" fillId="0" borderId="0" xfId="0" applyFont="1" applyAlignment="1" applyProtection="1">
      <alignment wrapText="1"/>
      <protection/>
    </xf>
    <xf numFmtId="0" fontId="34" fillId="0" borderId="22"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35" fillId="0" borderId="0" xfId="0" applyFont="1" applyFill="1" applyAlignment="1" applyProtection="1">
      <alignment vertical="center"/>
      <protection/>
    </xf>
    <xf numFmtId="0" fontId="34" fillId="0" borderId="22" xfId="0" applyFont="1" applyFill="1" applyBorder="1" applyAlignment="1" applyProtection="1">
      <alignment horizontal="center" vertical="center"/>
      <protection/>
    </xf>
    <xf numFmtId="0" fontId="34" fillId="0" borderId="8" xfId="0" applyFont="1" applyFill="1" applyBorder="1" applyAlignment="1" applyProtection="1">
      <alignment vertical="center"/>
      <protection/>
    </xf>
    <xf numFmtId="0" fontId="34" fillId="0" borderId="22"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6" fillId="0" borderId="0" xfId="0" applyFont="1" applyBorder="1" applyAlignment="1" applyProtection="1">
      <alignment horizontal="center" vertical="center"/>
      <protection/>
    </xf>
    <xf numFmtId="0" fontId="37" fillId="0" borderId="0" xfId="0" applyFont="1" applyAlignment="1" applyProtection="1">
      <alignment vertical="center"/>
      <protection/>
    </xf>
    <xf numFmtId="179" fontId="30" fillId="0" borderId="0" xfId="0" applyNumberFormat="1" applyFont="1" applyAlignment="1" applyProtection="1">
      <alignment vertical="center" wrapText="1"/>
      <protection/>
    </xf>
    <xf numFmtId="0" fontId="38" fillId="0" borderId="0" xfId="0" applyNumberFormat="1"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8" fillId="0" borderId="0" xfId="0" applyFont="1" applyBorder="1" applyAlignment="1" applyProtection="1">
      <alignment vertical="center"/>
      <protection/>
    </xf>
    <xf numFmtId="179" fontId="14" fillId="0" borderId="0" xfId="0" applyNumberFormat="1" applyFont="1" applyAlignment="1" applyProtection="1">
      <alignment horizontal="center" vertical="center"/>
      <protection/>
    </xf>
    <xf numFmtId="0" fontId="7" fillId="0" borderId="0" xfId="0" applyFont="1" applyFill="1" applyAlignment="1" applyProtection="1">
      <alignment horizontal="left"/>
      <protection/>
    </xf>
    <xf numFmtId="0" fontId="26" fillId="0" borderId="0" xfId="0" applyFont="1" applyFill="1" applyAlignment="1" applyProtection="1">
      <alignment horizontal="center"/>
      <protection/>
    </xf>
    <xf numFmtId="0" fontId="26" fillId="0" borderId="0" xfId="0" applyFont="1" applyFill="1" applyAlignment="1" applyProtection="1">
      <alignment horizontal="center" vertical="center"/>
      <protection/>
    </xf>
    <xf numFmtId="0" fontId="26" fillId="0" borderId="0" xfId="0" applyFont="1" applyAlignment="1" applyProtection="1">
      <alignment horizontal="center" vertical="center"/>
      <protection/>
    </xf>
    <xf numFmtId="179" fontId="30" fillId="0" borderId="0" xfId="0" applyNumberFormat="1" applyFont="1" applyAlignment="1" applyProtection="1">
      <alignment vertical="center"/>
      <protection/>
    </xf>
    <xf numFmtId="179" fontId="14" fillId="0" borderId="0" xfId="0" applyNumberFormat="1" applyFont="1" applyAlignment="1" applyProtection="1">
      <alignment vertical="center"/>
      <protection/>
    </xf>
    <xf numFmtId="0" fontId="26" fillId="0" borderId="0" xfId="0" applyFont="1" applyAlignment="1" applyProtection="1">
      <alignment horizontal="left" vertical="center"/>
      <protection/>
    </xf>
    <xf numFmtId="179" fontId="14" fillId="0" borderId="0" xfId="0" applyNumberFormat="1" applyFont="1" applyAlignment="1" applyProtection="1">
      <alignment horizontal="left" vertical="center"/>
      <protection/>
    </xf>
    <xf numFmtId="179" fontId="40" fillId="0" borderId="0" xfId="0" applyNumberFormat="1" applyFont="1" applyBorder="1" applyAlignment="1" applyProtection="1">
      <alignment horizontal="center" vertical="center"/>
      <protection/>
    </xf>
    <xf numFmtId="0" fontId="41" fillId="0" borderId="0" xfId="0" applyFont="1" applyBorder="1" applyAlignment="1" applyProtection="1">
      <alignment horizontal="center" vertical="center"/>
      <protection/>
    </xf>
    <xf numFmtId="0" fontId="41" fillId="0" borderId="0" xfId="0" applyFont="1" applyBorder="1" applyAlignment="1" applyProtection="1">
      <alignment vertical="center"/>
      <protection/>
    </xf>
    <xf numFmtId="0" fontId="0" fillId="0" borderId="0" xfId="0" applyFont="1" applyAlignment="1" applyProtection="1">
      <alignment horizontal="center" vertical="center"/>
      <protection/>
    </xf>
    <xf numFmtId="179" fontId="43" fillId="0" borderId="0" xfId="0" applyNumberFormat="1" applyFont="1" applyAlignment="1" applyProtection="1">
      <alignment horizontal="left" vertical="center"/>
      <protection/>
    </xf>
    <xf numFmtId="0" fontId="0" fillId="0" borderId="0" xfId="0" applyFont="1" applyFill="1" applyBorder="1" applyAlignment="1" applyProtection="1">
      <alignment vertical="center"/>
      <protection/>
    </xf>
    <xf numFmtId="0" fontId="44" fillId="0" borderId="0" xfId="0" applyFont="1" applyBorder="1" applyAlignment="1" applyProtection="1">
      <alignment horizontal="center" vertical="center"/>
      <protection/>
    </xf>
    <xf numFmtId="197" fontId="12" fillId="0" borderId="0" xfId="0" applyNumberFormat="1" applyFont="1" applyAlignment="1" applyProtection="1">
      <alignment vertical="center"/>
      <protection/>
    </xf>
    <xf numFmtId="0" fontId="45" fillId="0" borderId="0" xfId="0" applyFont="1" applyAlignment="1" applyProtection="1">
      <alignment vertical="center"/>
      <protection/>
    </xf>
    <xf numFmtId="0" fontId="0" fillId="0" borderId="0" xfId="0" applyFont="1" applyFill="1" applyAlignment="1">
      <alignment vertical="center"/>
    </xf>
    <xf numFmtId="0" fontId="27" fillId="0" borderId="0" xfId="0" applyNumberFormat="1" applyFont="1" applyAlignment="1" applyProtection="1">
      <alignment horizontal="right"/>
      <protection/>
    </xf>
    <xf numFmtId="209" fontId="18" fillId="0" borderId="0" xfId="0" applyNumberFormat="1" applyFont="1" applyFill="1" applyAlignment="1" applyProtection="1">
      <alignment vertical="center"/>
      <protection/>
    </xf>
    <xf numFmtId="213" fontId="46" fillId="2" borderId="11" xfId="0" applyNumberFormat="1" applyFont="1" applyFill="1" applyBorder="1" applyAlignment="1" applyProtection="1">
      <alignment horizontal="center" vertical="center" shrinkToFit="1"/>
      <protection locked="0"/>
    </xf>
    <xf numFmtId="0" fontId="47" fillId="0" borderId="0" xfId="0" applyFont="1" applyAlignment="1">
      <alignment vertical="center"/>
    </xf>
    <xf numFmtId="212" fontId="13" fillId="0" borderId="0" xfId="0" applyNumberFormat="1" applyFont="1" applyFill="1" applyBorder="1" applyAlignment="1" applyProtection="1">
      <alignment vertical="center"/>
      <protection/>
    </xf>
    <xf numFmtId="179" fontId="13" fillId="2" borderId="2" xfId="0" applyNumberFormat="1" applyFont="1" applyFill="1" applyBorder="1" applyAlignment="1" applyProtection="1">
      <alignment vertical="center" shrinkToFit="1"/>
      <protection locked="0"/>
    </xf>
    <xf numFmtId="179" fontId="13" fillId="2" borderId="23" xfId="0" applyNumberFormat="1" applyFont="1" applyFill="1" applyBorder="1" applyAlignment="1" applyProtection="1">
      <alignment vertical="center" shrinkToFit="1"/>
      <protection locked="0"/>
    </xf>
    <xf numFmtId="0" fontId="8" fillId="3" borderId="0" xfId="0" applyFont="1" applyFill="1" applyAlignment="1">
      <alignment vertical="center"/>
    </xf>
    <xf numFmtId="0" fontId="8" fillId="3" borderId="0" xfId="0" applyFont="1" applyFill="1" applyBorder="1" applyAlignment="1">
      <alignment vertical="center"/>
    </xf>
    <xf numFmtId="0" fontId="8" fillId="3" borderId="0" xfId="0" applyFont="1" applyFill="1" applyAlignment="1" applyProtection="1">
      <alignment vertical="center"/>
      <protection/>
    </xf>
    <xf numFmtId="0" fontId="8" fillId="3" borderId="3" xfId="0" applyFont="1" applyFill="1" applyBorder="1" applyAlignment="1" applyProtection="1">
      <alignment vertical="center"/>
      <protection/>
    </xf>
    <xf numFmtId="0" fontId="8" fillId="3" borderId="15" xfId="0" applyFont="1" applyFill="1" applyBorder="1" applyAlignment="1">
      <alignment vertical="center"/>
    </xf>
    <xf numFmtId="0" fontId="8" fillId="3" borderId="0" xfId="0" applyFont="1" applyFill="1" applyAlignment="1" applyProtection="1">
      <alignment wrapText="1"/>
      <protection/>
    </xf>
    <xf numFmtId="212" fontId="50" fillId="3" borderId="0" xfId="0" applyNumberFormat="1" applyFont="1" applyFill="1" applyBorder="1" applyAlignment="1">
      <alignment vertical="center"/>
    </xf>
    <xf numFmtId="0" fontId="8" fillId="3" borderId="0" xfId="0" applyFont="1" applyFill="1" applyBorder="1" applyAlignment="1" applyProtection="1">
      <alignment vertical="center" wrapText="1"/>
      <protection locked="0"/>
    </xf>
    <xf numFmtId="0" fontId="8" fillId="3" borderId="24" xfId="0" applyFont="1" applyFill="1" applyBorder="1" applyAlignment="1">
      <alignment vertical="center"/>
    </xf>
    <xf numFmtId="0" fontId="8" fillId="3" borderId="25" xfId="0" applyFont="1" applyFill="1" applyBorder="1" applyAlignment="1" applyProtection="1">
      <alignment vertical="center"/>
      <protection/>
    </xf>
    <xf numFmtId="0" fontId="8" fillId="3" borderId="26" xfId="0" applyFont="1" applyFill="1" applyBorder="1" applyAlignment="1" applyProtection="1">
      <alignment vertical="center"/>
      <protection/>
    </xf>
    <xf numFmtId="0" fontId="8" fillId="3" borderId="26" xfId="0" applyFont="1" applyFill="1" applyBorder="1" applyAlignment="1" applyProtection="1">
      <alignment horizontal="center" vertical="center"/>
      <protection/>
    </xf>
    <xf numFmtId="0" fontId="51" fillId="3" borderId="24" xfId="0" applyFont="1" applyFill="1" applyBorder="1" applyAlignment="1">
      <alignment vertical="center"/>
    </xf>
    <xf numFmtId="0" fontId="51" fillId="3" borderId="15" xfId="0" applyFont="1" applyFill="1" applyBorder="1" applyAlignment="1">
      <alignment vertical="center"/>
    </xf>
    <xf numFmtId="0" fontId="51" fillId="3" borderId="27" xfId="0" applyFont="1" applyFill="1" applyBorder="1" applyAlignment="1">
      <alignment vertical="center"/>
    </xf>
    <xf numFmtId="0" fontId="51" fillId="3" borderId="20" xfId="0" applyFont="1" applyFill="1" applyBorder="1" applyAlignment="1">
      <alignment vertical="center"/>
    </xf>
    <xf numFmtId="0" fontId="8" fillId="3" borderId="0" xfId="0" applyFont="1" applyFill="1" applyBorder="1" applyAlignment="1" applyProtection="1">
      <alignment vertical="center" wrapText="1"/>
      <protection/>
    </xf>
    <xf numFmtId="0" fontId="52" fillId="3" borderId="0" xfId="0" applyFont="1" applyFill="1" applyBorder="1" applyAlignment="1" applyProtection="1">
      <alignment vertical="center"/>
      <protection/>
    </xf>
    <xf numFmtId="0" fontId="8" fillId="3" borderId="0" xfId="0" applyFont="1" applyFill="1" applyAlignment="1" applyProtection="1">
      <alignment/>
      <protection/>
    </xf>
    <xf numFmtId="0" fontId="8" fillId="3" borderId="0" xfId="0" applyFont="1" applyFill="1" applyAlignment="1" applyProtection="1">
      <alignment vertical="top"/>
      <protection/>
    </xf>
    <xf numFmtId="0" fontId="52" fillId="3" borderId="0" xfId="0" applyFont="1" applyFill="1" applyBorder="1" applyAlignment="1" applyProtection="1">
      <alignment vertical="center"/>
      <protection locked="0"/>
    </xf>
    <xf numFmtId="0" fontId="53" fillId="3" borderId="0" xfId="0" applyNumberFormat="1" applyFont="1" applyFill="1" applyAlignment="1" applyProtection="1">
      <alignment/>
      <protection/>
    </xf>
    <xf numFmtId="179" fontId="8" fillId="3" borderId="0" xfId="0" applyNumberFormat="1" applyFont="1" applyFill="1" applyAlignment="1" applyProtection="1">
      <alignment vertical="center" wrapText="1"/>
      <protection/>
    </xf>
    <xf numFmtId="179" fontId="54" fillId="3" borderId="0" xfId="0" applyNumberFormat="1" applyFont="1" applyFill="1" applyAlignment="1" applyProtection="1">
      <alignment horizontal="center" vertical="center"/>
      <protection/>
    </xf>
    <xf numFmtId="179" fontId="54" fillId="3" borderId="0" xfId="0" applyNumberFormat="1" applyFont="1" applyFill="1" applyAlignment="1" applyProtection="1">
      <alignment vertical="center"/>
      <protection/>
    </xf>
    <xf numFmtId="0" fontId="51" fillId="3" borderId="0" xfId="0" applyNumberFormat="1" applyFont="1" applyFill="1" applyAlignment="1" applyProtection="1">
      <alignment/>
      <protection/>
    </xf>
    <xf numFmtId="0" fontId="51" fillId="3" borderId="1" xfId="0" applyFont="1" applyFill="1" applyBorder="1" applyAlignment="1" applyProtection="1">
      <alignment vertical="center"/>
      <protection/>
    </xf>
    <xf numFmtId="212" fontId="51" fillId="3" borderId="1" xfId="0" applyNumberFormat="1" applyFont="1" applyFill="1" applyBorder="1" applyAlignment="1" applyProtection="1">
      <alignment vertical="center"/>
      <protection/>
    </xf>
    <xf numFmtId="199" fontId="51" fillId="3" borderId="0" xfId="0" applyNumberFormat="1" applyFont="1" applyFill="1" applyAlignment="1" applyProtection="1">
      <alignment/>
      <protection/>
    </xf>
    <xf numFmtId="0" fontId="51" fillId="3" borderId="0" xfId="0" applyFont="1" applyFill="1" applyBorder="1" applyAlignment="1" applyProtection="1">
      <alignment vertical="center"/>
      <protection locked="0"/>
    </xf>
    <xf numFmtId="0" fontId="51" fillId="3" borderId="15" xfId="0" applyFont="1" applyFill="1" applyBorder="1" applyAlignment="1" applyProtection="1">
      <alignment vertical="center"/>
      <protection locked="0"/>
    </xf>
    <xf numFmtId="0" fontId="51" fillId="3" borderId="28" xfId="0" applyFont="1" applyFill="1" applyBorder="1" applyAlignment="1" applyProtection="1">
      <alignment vertical="center"/>
      <protection locked="0"/>
    </xf>
    <xf numFmtId="0" fontId="51" fillId="3" borderId="16" xfId="0" applyFont="1" applyFill="1" applyBorder="1" applyAlignment="1" applyProtection="1">
      <alignment vertical="center"/>
      <protection locked="0"/>
    </xf>
    <xf numFmtId="0" fontId="51" fillId="3" borderId="17" xfId="0" applyFont="1" applyFill="1" applyBorder="1" applyAlignment="1" applyProtection="1">
      <alignment vertical="center"/>
      <protection locked="0"/>
    </xf>
    <xf numFmtId="0" fontId="51" fillId="3" borderId="24" xfId="0" applyFont="1" applyFill="1" applyBorder="1" applyAlignment="1" applyProtection="1">
      <alignment vertical="center"/>
      <protection/>
    </xf>
    <xf numFmtId="0" fontId="8" fillId="3" borderId="24" xfId="0" applyFont="1" applyFill="1" applyBorder="1" applyAlignment="1" applyProtection="1">
      <alignment vertical="center"/>
      <protection/>
    </xf>
    <xf numFmtId="0" fontId="51" fillId="3" borderId="15" xfId="0" applyFont="1" applyFill="1" applyBorder="1" applyAlignment="1" applyProtection="1">
      <alignment vertical="center"/>
      <protection/>
    </xf>
    <xf numFmtId="0" fontId="8" fillId="3" borderId="15" xfId="0" applyFont="1" applyFill="1" applyBorder="1" applyAlignment="1">
      <alignment vertical="center" wrapText="1"/>
    </xf>
    <xf numFmtId="0" fontId="51" fillId="3" borderId="29" xfId="0" applyFont="1" applyFill="1" applyBorder="1" applyAlignment="1" applyProtection="1">
      <alignment vertical="center"/>
      <protection/>
    </xf>
    <xf numFmtId="0" fontId="8" fillId="3" borderId="29" xfId="0" applyFont="1" applyFill="1" applyBorder="1" applyAlignment="1">
      <alignment vertical="center"/>
    </xf>
    <xf numFmtId="0" fontId="8" fillId="3" borderId="29" xfId="0" applyFont="1" applyFill="1" applyBorder="1" applyAlignment="1" applyProtection="1">
      <alignment vertical="center"/>
      <protection/>
    </xf>
    <xf numFmtId="0" fontId="51" fillId="3" borderId="0" xfId="0" applyFont="1" applyFill="1" applyBorder="1" applyAlignment="1">
      <alignment vertical="center"/>
    </xf>
    <xf numFmtId="212" fontId="51" fillId="3" borderId="3" xfId="0" applyNumberFormat="1" applyFont="1" applyFill="1" applyBorder="1" applyAlignment="1" applyProtection="1">
      <alignment vertical="center"/>
      <protection/>
    </xf>
    <xf numFmtId="0" fontId="8" fillId="3" borderId="3" xfId="0" applyFont="1" applyFill="1" applyBorder="1" applyAlignment="1">
      <alignment vertical="center"/>
    </xf>
    <xf numFmtId="0" fontId="51" fillId="3" borderId="3" xfId="0" applyFont="1" applyFill="1" applyBorder="1" applyAlignment="1">
      <alignment vertical="center"/>
    </xf>
    <xf numFmtId="0" fontId="51" fillId="3" borderId="24"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xf>
    <xf numFmtId="0" fontId="8" fillId="3" borderId="0" xfId="0" applyFont="1" applyFill="1" applyBorder="1" applyAlignment="1" applyProtection="1">
      <alignment horizontal="center" vertical="center"/>
      <protection/>
    </xf>
    <xf numFmtId="0" fontId="51" fillId="3" borderId="0" xfId="0" applyFont="1" applyFill="1" applyBorder="1" applyAlignment="1">
      <alignment horizontal="left" vertical="center"/>
    </xf>
    <xf numFmtId="0" fontId="51" fillId="3" borderId="5" xfId="0" applyFont="1" applyFill="1" applyBorder="1" applyAlignment="1">
      <alignment horizontal="left" vertical="center"/>
    </xf>
    <xf numFmtId="210" fontId="8" fillId="3" borderId="0" xfId="0" applyNumberFormat="1" applyFont="1" applyFill="1" applyBorder="1" applyAlignment="1" applyProtection="1">
      <alignment vertical="center" wrapText="1"/>
      <protection locked="0"/>
    </xf>
    <xf numFmtId="0" fontId="8" fillId="3" borderId="0" xfId="0" applyFont="1" applyFill="1" applyBorder="1" applyAlignment="1">
      <alignment horizontal="center" vertical="center"/>
    </xf>
    <xf numFmtId="0" fontId="55" fillId="3" borderId="0" xfId="0" applyNumberFormat="1" applyFont="1" applyFill="1" applyBorder="1" applyAlignment="1" applyProtection="1">
      <alignment horizontal="center" vertical="center"/>
      <protection/>
    </xf>
    <xf numFmtId="0" fontId="8" fillId="3" borderId="0" xfId="0" applyNumberFormat="1" applyFont="1" applyFill="1" applyBorder="1" applyAlignment="1" applyProtection="1">
      <alignment vertical="center"/>
      <protection/>
    </xf>
    <xf numFmtId="0" fontId="8" fillId="3" borderId="0" xfId="0" applyFont="1" applyFill="1" applyAlignment="1" applyProtection="1">
      <alignment horizontal="center"/>
      <protection/>
    </xf>
    <xf numFmtId="215" fontId="55" fillId="3" borderId="0" xfId="0" applyNumberFormat="1" applyFont="1" applyFill="1" applyBorder="1" applyAlignment="1" applyProtection="1">
      <alignment horizontal="center" vertical="center"/>
      <protection/>
    </xf>
    <xf numFmtId="179" fontId="55" fillId="3" borderId="0" xfId="0" applyNumberFormat="1" applyFont="1" applyFill="1" applyBorder="1" applyAlignment="1" applyProtection="1">
      <alignment horizontal="center" vertical="center"/>
      <protection/>
    </xf>
    <xf numFmtId="0" fontId="8" fillId="3" borderId="0" xfId="0" applyFont="1" applyFill="1" applyBorder="1" applyAlignment="1" applyProtection="1">
      <alignment vertical="center"/>
      <protection/>
    </xf>
    <xf numFmtId="0" fontId="55" fillId="3" borderId="0" xfId="0" applyFont="1" applyFill="1" applyBorder="1" applyAlignment="1" applyProtection="1">
      <alignment horizontal="center" vertical="center"/>
      <protection/>
    </xf>
    <xf numFmtId="0" fontId="8" fillId="3" borderId="1" xfId="0" applyFont="1" applyFill="1" applyBorder="1" applyAlignment="1" applyProtection="1">
      <alignment/>
      <protection/>
    </xf>
    <xf numFmtId="0" fontId="51" fillId="3" borderId="3" xfId="0" applyFont="1" applyFill="1" applyBorder="1" applyAlignment="1" applyProtection="1">
      <alignment/>
      <protection/>
    </xf>
    <xf numFmtId="0" fontId="57" fillId="3" borderId="0" xfId="0" applyFont="1" applyFill="1" applyBorder="1" applyAlignment="1" applyProtection="1">
      <alignment vertical="center"/>
      <protection/>
    </xf>
    <xf numFmtId="0" fontId="51" fillId="3" borderId="0" xfId="0" applyNumberFormat="1" applyFont="1" applyFill="1" applyAlignment="1" applyProtection="1">
      <alignment vertical="center"/>
      <protection/>
    </xf>
    <xf numFmtId="0" fontId="51" fillId="3" borderId="24" xfId="0" applyNumberFormat="1" applyFont="1" applyFill="1" applyBorder="1" applyAlignment="1">
      <alignment vertical="center"/>
    </xf>
    <xf numFmtId="0" fontId="51" fillId="3" borderId="30" xfId="0" applyNumberFormat="1" applyFont="1" applyFill="1" applyBorder="1" applyAlignment="1">
      <alignment vertical="center"/>
    </xf>
    <xf numFmtId="0" fontId="56" fillId="3" borderId="3" xfId="0" applyNumberFormat="1" applyFont="1" applyFill="1" applyBorder="1" applyAlignment="1">
      <alignment horizontal="right" vertical="center"/>
    </xf>
    <xf numFmtId="0" fontId="56" fillId="3" borderId="0" xfId="0" applyNumberFormat="1" applyFont="1" applyFill="1" applyBorder="1" applyAlignment="1">
      <alignment horizontal="right" vertical="center"/>
    </xf>
    <xf numFmtId="0" fontId="56" fillId="3" borderId="0" xfId="0" applyNumberFormat="1" applyFont="1" applyFill="1" applyBorder="1" applyAlignment="1" applyProtection="1">
      <alignment vertical="center"/>
      <protection/>
    </xf>
    <xf numFmtId="0" fontId="8" fillId="3" borderId="0" xfId="0" applyNumberFormat="1" applyFont="1" applyFill="1" applyBorder="1" applyAlignment="1">
      <alignment horizontal="right" vertical="center"/>
    </xf>
    <xf numFmtId="0" fontId="0" fillId="0" borderId="0" xfId="0" applyAlignment="1" applyProtection="1">
      <alignment vertical="center"/>
      <protection locked="0"/>
    </xf>
    <xf numFmtId="0" fontId="7" fillId="0" borderId="31" xfId="0" applyFont="1" applyBorder="1" applyAlignment="1" applyProtection="1">
      <alignment horizontal="center" vertical="center" wrapText="1"/>
      <protection/>
    </xf>
    <xf numFmtId="0" fontId="10" fillId="2"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0"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212" fontId="13" fillId="0" borderId="0" xfId="0" applyNumberFormat="1" applyFont="1" applyFill="1" applyBorder="1" applyAlignment="1" applyProtection="1">
      <alignment horizontal="right" vertical="center"/>
      <protection/>
    </xf>
    <xf numFmtId="186" fontId="13" fillId="2" borderId="1" xfId="0" applyNumberFormat="1" applyFont="1" applyFill="1" applyBorder="1" applyAlignment="1" applyProtection="1">
      <alignment horizontal="right" vertical="center"/>
      <protection locked="0"/>
    </xf>
    <xf numFmtId="0" fontId="13" fillId="2" borderId="7" xfId="0" applyFont="1" applyFill="1" applyBorder="1" applyAlignment="1" applyProtection="1">
      <alignment horizontal="right" vertical="center"/>
      <protection locked="0"/>
    </xf>
    <xf numFmtId="0" fontId="8" fillId="0" borderId="0" xfId="0" applyFont="1" applyAlignment="1" applyProtection="1">
      <alignment horizontal="center" vertical="center"/>
      <protection/>
    </xf>
    <xf numFmtId="186" fontId="13" fillId="2" borderId="7" xfId="0" applyNumberFormat="1" applyFont="1" applyFill="1" applyBorder="1" applyAlignment="1" applyProtection="1">
      <alignment horizontal="right" vertical="center"/>
      <protection locked="0"/>
    </xf>
    <xf numFmtId="0" fontId="7" fillId="0" borderId="0" xfId="0" applyFont="1" applyFill="1" applyBorder="1" applyAlignment="1">
      <alignment horizontal="right" vertical="center"/>
    </xf>
    <xf numFmtId="38" fontId="21" fillId="2" borderId="1" xfId="17" applyFont="1" applyFill="1" applyBorder="1" applyAlignment="1" applyProtection="1">
      <alignment horizontal="right" vertical="center"/>
      <protection locked="0"/>
    </xf>
    <xf numFmtId="0" fontId="22" fillId="0" borderId="5"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6" xfId="0" applyFont="1" applyBorder="1" applyAlignment="1" applyProtection="1">
      <alignment horizontal="left" vertical="center" wrapText="1"/>
      <protection/>
    </xf>
    <xf numFmtId="0" fontId="22" fillId="0" borderId="32" xfId="0" applyFont="1" applyBorder="1" applyAlignment="1" applyProtection="1">
      <alignment horizontal="left" vertical="center" wrapText="1"/>
      <protection/>
    </xf>
    <xf numFmtId="0" fontId="22" fillId="0" borderId="1" xfId="0" applyFont="1" applyBorder="1" applyAlignment="1" applyProtection="1">
      <alignment horizontal="left" vertical="center" wrapText="1"/>
      <protection/>
    </xf>
    <xf numFmtId="0" fontId="22" fillId="0" borderId="31" xfId="0" applyFont="1" applyBorder="1" applyAlignment="1" applyProtection="1">
      <alignment horizontal="left" vertical="center" wrapText="1"/>
      <protection/>
    </xf>
    <xf numFmtId="199" fontId="27" fillId="0" borderId="0" xfId="0" applyNumberFormat="1" applyFont="1" applyAlignment="1" applyProtection="1">
      <alignment horizontal="center" shrinkToFit="1"/>
      <protection/>
    </xf>
    <xf numFmtId="0" fontId="51" fillId="3" borderId="0" xfId="0" applyFont="1" applyFill="1" applyAlignment="1" applyProtection="1">
      <alignment horizontal="center" vertical="top"/>
      <protection/>
    </xf>
    <xf numFmtId="196" fontId="51" fillId="3" borderId="0" xfId="0" applyNumberFormat="1" applyFont="1" applyFill="1" applyAlignment="1" applyProtection="1">
      <alignment horizontal="left" vertical="top"/>
      <protection/>
    </xf>
    <xf numFmtId="0" fontId="30" fillId="0" borderId="33" xfId="0" applyFont="1" applyBorder="1" applyAlignment="1" applyProtection="1">
      <alignment horizontal="center" vertical="center"/>
      <protection/>
    </xf>
    <xf numFmtId="0" fontId="30" fillId="0" borderId="9" xfId="0" applyFont="1" applyBorder="1" applyAlignment="1" applyProtection="1">
      <alignment horizontal="center" vertical="center"/>
      <protection/>
    </xf>
    <xf numFmtId="0" fontId="30" fillId="0" borderId="2" xfId="0" applyFont="1" applyBorder="1" applyAlignment="1" applyProtection="1">
      <alignment horizontal="center" vertical="center" wrapText="1"/>
      <protection/>
    </xf>
    <xf numFmtId="0" fontId="30" fillId="0" borderId="32"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3" xfId="0" applyFont="1" applyBorder="1" applyAlignment="1" applyProtection="1">
      <alignment horizontal="center" vertical="center" wrapText="1"/>
      <protection/>
    </xf>
    <xf numFmtId="0" fontId="7" fillId="0" borderId="4" xfId="0"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30" fillId="0" borderId="2" xfId="0" applyFont="1" applyBorder="1" applyAlignment="1" applyProtection="1">
      <alignment horizontal="right" vertical="center" wrapText="1"/>
      <protection/>
    </xf>
    <xf numFmtId="0" fontId="30" fillId="0" borderId="4" xfId="0" applyFont="1" applyBorder="1" applyAlignment="1" applyProtection="1">
      <alignment horizontal="right" vertical="center"/>
      <protection/>
    </xf>
    <xf numFmtId="0" fontId="30" fillId="0" borderId="32" xfId="0" applyFont="1" applyBorder="1" applyAlignment="1" applyProtection="1">
      <alignment horizontal="right" vertical="center"/>
      <protection/>
    </xf>
    <xf numFmtId="0" fontId="30" fillId="0" borderId="31" xfId="0" applyFont="1" applyBorder="1" applyAlignment="1" applyProtection="1">
      <alignment horizontal="right" vertical="center"/>
      <protection/>
    </xf>
    <xf numFmtId="0" fontId="30" fillId="0" borderId="2"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3"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1" fillId="0" borderId="13" xfId="0" applyFont="1" applyBorder="1" applyAlignment="1">
      <alignment horizontal="left" vertical="center" shrinkToFit="1"/>
    </xf>
    <xf numFmtId="0" fontId="31" fillId="0" borderId="34" xfId="0" applyFont="1" applyBorder="1" applyAlignment="1">
      <alignment horizontal="left" vertical="center" shrinkToFit="1"/>
    </xf>
    <xf numFmtId="0" fontId="32" fillId="2" borderId="10" xfId="0" applyFont="1" applyFill="1" applyBorder="1" applyAlignment="1" applyProtection="1">
      <alignment horizontal="left" vertical="center" indent="1" shrinkToFit="1"/>
      <protection locked="0"/>
    </xf>
    <xf numFmtId="0" fontId="32" fillId="2" borderId="34" xfId="0" applyFont="1" applyFill="1" applyBorder="1" applyAlignment="1" applyProtection="1">
      <alignment horizontal="left" vertical="center" indent="1" shrinkToFit="1"/>
      <protection locked="0"/>
    </xf>
    <xf numFmtId="0" fontId="32" fillId="2" borderId="13" xfId="0" applyFont="1" applyFill="1" applyBorder="1" applyAlignment="1" applyProtection="1">
      <alignment vertical="center"/>
      <protection locked="0"/>
    </xf>
    <xf numFmtId="0" fontId="32" fillId="2" borderId="34" xfId="0" applyFont="1" applyFill="1" applyBorder="1" applyAlignment="1" applyProtection="1">
      <alignment vertical="center"/>
      <protection locked="0"/>
    </xf>
    <xf numFmtId="0" fontId="31" fillId="0" borderId="27" xfId="0" applyFont="1" applyBorder="1" applyAlignment="1">
      <alignment horizontal="left" vertical="center" shrinkToFit="1"/>
    </xf>
    <xf numFmtId="0" fontId="31" fillId="0" borderId="16" xfId="0" applyFont="1" applyBorder="1" applyAlignment="1">
      <alignment horizontal="left" vertical="center" shrinkToFit="1"/>
    </xf>
    <xf numFmtId="0" fontId="31" fillId="0" borderId="35" xfId="0" applyFont="1" applyBorder="1" applyAlignment="1">
      <alignment horizontal="left" vertical="center" shrinkToFit="1"/>
    </xf>
    <xf numFmtId="0" fontId="32" fillId="2" borderId="36" xfId="0" applyFont="1" applyFill="1" applyBorder="1" applyAlignment="1" applyProtection="1">
      <alignment horizontal="left" vertical="center" indent="1" shrinkToFit="1"/>
      <protection locked="0"/>
    </xf>
    <xf numFmtId="0" fontId="32" fillId="2" borderId="37" xfId="0" applyFont="1" applyFill="1" applyBorder="1" applyAlignment="1" applyProtection="1">
      <alignment horizontal="left" vertical="center" indent="1" shrinkToFit="1"/>
      <protection locked="0"/>
    </xf>
    <xf numFmtId="0" fontId="32" fillId="2" borderId="16" xfId="0" applyFont="1" applyFill="1" applyBorder="1" applyAlignment="1" applyProtection="1">
      <alignment vertical="center"/>
      <protection locked="0"/>
    </xf>
    <xf numFmtId="0" fontId="32" fillId="2" borderId="35" xfId="0" applyFont="1" applyFill="1" applyBorder="1" applyAlignment="1" applyProtection="1">
      <alignment vertical="center"/>
      <protection locked="0"/>
    </xf>
    <xf numFmtId="0" fontId="32" fillId="2" borderId="14" xfId="0" applyFont="1" applyFill="1" applyBorder="1" applyAlignment="1" applyProtection="1">
      <alignment horizontal="left" vertical="center" indent="1" shrinkToFit="1"/>
      <protection locked="0"/>
    </xf>
    <xf numFmtId="0" fontId="32" fillId="2" borderId="35" xfId="0" applyFont="1" applyFill="1" applyBorder="1" applyAlignment="1" applyProtection="1">
      <alignment horizontal="left" vertical="center" indent="1" shrinkToFit="1"/>
      <protection locked="0"/>
    </xf>
    <xf numFmtId="0" fontId="32" fillId="2" borderId="38" xfId="0" applyFont="1" applyFill="1" applyBorder="1" applyAlignment="1" applyProtection="1">
      <alignment horizontal="left" vertical="center" indent="1" shrinkToFit="1"/>
      <protection locked="0"/>
    </xf>
    <xf numFmtId="0" fontId="32" fillId="2" borderId="39" xfId="0" applyFont="1" applyFill="1" applyBorder="1" applyAlignment="1" applyProtection="1">
      <alignment horizontal="left" vertical="center" indent="1" shrinkToFit="1"/>
      <protection locked="0"/>
    </xf>
    <xf numFmtId="0" fontId="31" fillId="0" borderId="40" xfId="0" applyFont="1" applyBorder="1" applyAlignment="1">
      <alignment horizontal="left" vertical="center" shrinkToFit="1"/>
    </xf>
    <xf numFmtId="0" fontId="31" fillId="0" borderId="21" xfId="0" applyFont="1" applyBorder="1" applyAlignment="1">
      <alignment horizontal="left" vertical="center" shrinkToFit="1"/>
    </xf>
    <xf numFmtId="0" fontId="31" fillId="0" borderId="41" xfId="0" applyFont="1" applyBorder="1" applyAlignment="1">
      <alignment horizontal="left" vertical="center" shrinkToFit="1"/>
    </xf>
    <xf numFmtId="0" fontId="32" fillId="2" borderId="32" xfId="0" applyFont="1" applyFill="1" applyBorder="1" applyAlignment="1" applyProtection="1">
      <alignment horizontal="left" vertical="center" indent="1" shrinkToFit="1"/>
      <protection locked="0"/>
    </xf>
    <xf numFmtId="0" fontId="32" fillId="2" borderId="31" xfId="0" applyFont="1" applyFill="1" applyBorder="1" applyAlignment="1" applyProtection="1">
      <alignment horizontal="left" vertical="center" indent="1" shrinkToFit="1"/>
      <protection locked="0"/>
    </xf>
    <xf numFmtId="0" fontId="32" fillId="2" borderId="21" xfId="0" applyFont="1" applyFill="1" applyBorder="1" applyAlignment="1" applyProtection="1">
      <alignment vertical="center"/>
      <protection locked="0"/>
    </xf>
    <xf numFmtId="0" fontId="32" fillId="2" borderId="41" xfId="0" applyFont="1" applyFill="1" applyBorder="1" applyAlignment="1" applyProtection="1">
      <alignment vertical="center"/>
      <protection locked="0"/>
    </xf>
    <xf numFmtId="0" fontId="6" fillId="0" borderId="7" xfId="0" applyFont="1" applyFill="1" applyBorder="1" applyAlignment="1" applyProtection="1">
      <alignment/>
      <protection/>
    </xf>
    <xf numFmtId="179" fontId="34" fillId="0" borderId="42" xfId="0" applyNumberFormat="1" applyFont="1" applyBorder="1" applyAlignment="1" applyProtection="1">
      <alignment horizontal="center" vertical="center"/>
      <protection/>
    </xf>
    <xf numFmtId="179" fontId="34" fillId="0" borderId="7" xfId="0" applyNumberFormat="1" applyFont="1" applyBorder="1" applyAlignment="1" applyProtection="1">
      <alignment horizontal="center" vertical="center"/>
      <protection/>
    </xf>
    <xf numFmtId="179" fontId="34" fillId="0" borderId="43" xfId="0" applyNumberFormat="1" applyFont="1" applyBorder="1" applyAlignment="1" applyProtection="1">
      <alignment horizontal="center" vertical="center"/>
      <protection/>
    </xf>
    <xf numFmtId="0" fontId="42" fillId="2" borderId="2" xfId="0" applyFont="1" applyFill="1" applyBorder="1" applyAlignment="1" applyProtection="1">
      <alignment horizontal="left" vertical="top" wrapText="1"/>
      <protection locked="0"/>
    </xf>
    <xf numFmtId="0" fontId="42" fillId="2" borderId="3" xfId="0" applyFont="1" applyFill="1" applyBorder="1" applyAlignment="1" applyProtection="1">
      <alignment horizontal="left" vertical="top" wrapText="1"/>
      <protection locked="0"/>
    </xf>
    <xf numFmtId="0" fontId="42" fillId="2" borderId="4" xfId="0" applyFont="1" applyFill="1" applyBorder="1" applyAlignment="1" applyProtection="1">
      <alignment horizontal="left" vertical="top" wrapText="1"/>
      <protection locked="0"/>
    </xf>
    <xf numFmtId="0" fontId="42" fillId="2" borderId="5"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vertical="top" wrapText="1"/>
      <protection locked="0"/>
    </xf>
    <xf numFmtId="0" fontId="42" fillId="2" borderId="6" xfId="0" applyFont="1" applyFill="1" applyBorder="1" applyAlignment="1" applyProtection="1">
      <alignment horizontal="left" vertical="top" wrapText="1"/>
      <protection locked="0"/>
    </xf>
    <xf numFmtId="0" fontId="42" fillId="2" borderId="32" xfId="0" applyFont="1" applyFill="1" applyBorder="1" applyAlignment="1" applyProtection="1">
      <alignment horizontal="left" vertical="top" wrapText="1"/>
      <protection locked="0"/>
    </xf>
    <xf numFmtId="0" fontId="42" fillId="2" borderId="1" xfId="0" applyFont="1" applyFill="1" applyBorder="1" applyAlignment="1" applyProtection="1">
      <alignment horizontal="left" vertical="top" wrapText="1"/>
      <protection locked="0"/>
    </xf>
    <xf numFmtId="0" fontId="42" fillId="2" borderId="31" xfId="0" applyFont="1" applyFill="1" applyBorder="1" applyAlignment="1" applyProtection="1">
      <alignment horizontal="left" vertical="top" wrapText="1"/>
      <protection locked="0"/>
    </xf>
    <xf numFmtId="0" fontId="34" fillId="0" borderId="42" xfId="0" applyFont="1" applyFill="1" applyBorder="1" applyAlignment="1" applyProtection="1">
      <alignment horizontal="center" vertical="center"/>
      <protection/>
    </xf>
    <xf numFmtId="0" fontId="34" fillId="0" borderId="43" xfId="0" applyFont="1" applyFill="1" applyBorder="1" applyAlignment="1" applyProtection="1">
      <alignment horizontal="center" vertical="center"/>
      <protection/>
    </xf>
    <xf numFmtId="0" fontId="34" fillId="2" borderId="42" xfId="0" applyNumberFormat="1" applyFont="1" applyFill="1" applyBorder="1" applyAlignment="1" applyProtection="1">
      <alignment horizontal="center" vertical="center"/>
      <protection locked="0"/>
    </xf>
    <xf numFmtId="0" fontId="34" fillId="2" borderId="7" xfId="0" applyNumberFormat="1" applyFont="1" applyFill="1" applyBorder="1" applyAlignment="1" applyProtection="1">
      <alignment horizontal="center" vertical="center"/>
      <protection locked="0"/>
    </xf>
    <xf numFmtId="0" fontId="34" fillId="2" borderId="43" xfId="0" applyNumberFormat="1" applyFont="1" applyFill="1" applyBorder="1" applyAlignment="1" applyProtection="1">
      <alignment horizontal="center" vertical="center"/>
      <protection locked="0"/>
    </xf>
    <xf numFmtId="0" fontId="22" fillId="0" borderId="0" xfId="0" applyFont="1" applyAlignment="1" applyProtection="1">
      <alignment horizontal="left" vertical="center" wrapText="1"/>
      <protection/>
    </xf>
    <xf numFmtId="215" fontId="34" fillId="0" borderId="42" xfId="0" applyNumberFormat="1" applyFont="1" applyBorder="1" applyAlignment="1" applyProtection="1">
      <alignment horizontal="center" vertical="center"/>
      <protection/>
    </xf>
    <xf numFmtId="215" fontId="34" fillId="0" borderId="7" xfId="0" applyNumberFormat="1" applyFont="1" applyBorder="1" applyAlignment="1" applyProtection="1">
      <alignment horizontal="center" vertical="center"/>
      <protection/>
    </xf>
    <xf numFmtId="215" fontId="34" fillId="0" borderId="43" xfId="0" applyNumberFormat="1" applyFont="1" applyBorder="1" applyAlignment="1" applyProtection="1">
      <alignment horizontal="center" vertical="center"/>
      <protection/>
    </xf>
    <xf numFmtId="0" fontId="47" fillId="0" borderId="0" xfId="0" applyFont="1" applyAlignment="1">
      <alignment vertical="center"/>
    </xf>
    <xf numFmtId="0" fontId="47"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color rgb="FFFFFFFF"/>
      </font>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9"/>
          <c:w val="0.98775"/>
          <c:h val="0.971"/>
        </c:manualLayout>
      </c:layout>
      <c:barChart>
        <c:barDir val="col"/>
        <c:grouping val="clustered"/>
        <c:varyColors val="0"/>
        <c:ser>
          <c:idx val="1"/>
          <c:order val="0"/>
          <c:tx>
            <c:v>歩数</c:v>
          </c:tx>
          <c:spPr>
            <a:solidFill>
              <a:srgbClr val="0000FF"/>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'記録用紙'!$B$20:$B$50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'記録用紙'!$E$20:$E$50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gapWidth val="10"/>
        <c:axId val="40296495"/>
        <c:axId val="27124136"/>
      </c:barChart>
      <c:lineChart>
        <c:grouping val="standard"/>
        <c:varyColors val="0"/>
        <c:ser>
          <c:idx val="0"/>
          <c:order val="1"/>
          <c:tx>
            <c:v>体重</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'記録用紙'!$B$20:$B$50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'記録用紙'!$C$20:$C$50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42790633"/>
        <c:axId val="49571378"/>
      </c:lineChart>
      <c:catAx>
        <c:axId val="40296495"/>
        <c:scaling>
          <c:orientation val="minMax"/>
        </c:scaling>
        <c:axPos val="b"/>
        <c:delete val="0"/>
        <c:numFmt formatCode="General" sourceLinked="1"/>
        <c:majorTickMark val="in"/>
        <c:minorTickMark val="none"/>
        <c:tickLblPos val="nextTo"/>
        <c:txPr>
          <a:bodyPr vert="horz" rot="-3600000"/>
          <a:lstStyle/>
          <a:p>
            <a:pPr>
              <a:defRPr lang="en-US" cap="none" sz="800" b="0" i="0" u="none" baseline="0"/>
            </a:pPr>
          </a:p>
        </c:txPr>
        <c:crossAx val="27124136"/>
        <c:crosses val="autoZero"/>
        <c:auto val="0"/>
        <c:lblOffset val="100"/>
        <c:noMultiLvlLbl val="0"/>
      </c:catAx>
      <c:valAx>
        <c:axId val="27124136"/>
        <c:scaling>
          <c:orientation val="minMax"/>
        </c:scaling>
        <c:axPos val="l"/>
        <c:majorGridlines/>
        <c:delete val="0"/>
        <c:numFmt formatCode="General" sourceLinked="1"/>
        <c:majorTickMark val="in"/>
        <c:minorTickMark val="none"/>
        <c:tickLblPos val="nextTo"/>
        <c:crossAx val="40296495"/>
        <c:crossesAt val="1"/>
        <c:crossBetween val="between"/>
        <c:dispUnits/>
      </c:valAx>
      <c:catAx>
        <c:axId val="42790633"/>
        <c:scaling>
          <c:orientation val="minMax"/>
        </c:scaling>
        <c:axPos val="b"/>
        <c:delete val="1"/>
        <c:majorTickMark val="in"/>
        <c:minorTickMark val="none"/>
        <c:tickLblPos val="nextTo"/>
        <c:crossAx val="49571378"/>
        <c:crosses val="autoZero"/>
        <c:auto val="0"/>
        <c:lblOffset val="100"/>
        <c:noMultiLvlLbl val="0"/>
      </c:catAx>
      <c:valAx>
        <c:axId val="49571378"/>
        <c:scaling>
          <c:orientation val="minMax"/>
        </c:scaling>
        <c:axPos val="l"/>
        <c:delete val="0"/>
        <c:numFmt formatCode="General" sourceLinked="1"/>
        <c:majorTickMark val="in"/>
        <c:minorTickMark val="none"/>
        <c:tickLblPos val="nextTo"/>
        <c:crossAx val="42790633"/>
        <c:crosses val="max"/>
        <c:crossBetween val="between"/>
        <c:dispUnits/>
      </c:valAx>
      <c:spPr>
        <a:solidFill>
          <a:srgbClr val="FFFF99"/>
        </a:solidFill>
        <a:ln w="12700">
          <a:solidFill>
            <a:srgbClr val="808080"/>
          </a:solidFill>
        </a:ln>
      </c:spPr>
    </c:plotArea>
    <c:legend>
      <c:legendPos val="r"/>
      <c:layout>
        <c:manualLayout>
          <c:xMode val="edge"/>
          <c:yMode val="edge"/>
          <c:x val="0.837"/>
          <c:y val="0.00775"/>
          <c:w val="0.08875"/>
          <c:h val="0.117"/>
        </c:manualLayout>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1.wmf" /><Relationship Id="rId11" Type="http://schemas.openxmlformats.org/officeDocument/2006/relationships/image" Target="../media/image12.wmf" /><Relationship Id="rId1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2.jpeg" /><Relationship Id="rId2" Type="http://schemas.openxmlformats.org/officeDocument/2006/relationships/image" Target="../media/image33.jpeg" /><Relationship Id="rId3" Type="http://schemas.openxmlformats.org/officeDocument/2006/relationships/image" Target="../media/image24.jpeg" /><Relationship Id="rId4" Type="http://schemas.openxmlformats.org/officeDocument/2006/relationships/image" Target="../media/image14.jpeg" /><Relationship Id="rId5" Type="http://schemas.openxmlformats.org/officeDocument/2006/relationships/image" Target="../media/image13.jpeg" /><Relationship Id="rId6" Type="http://schemas.openxmlformats.org/officeDocument/2006/relationships/image" Target="../media/image25.jpeg" /><Relationship Id="rId7" Type="http://schemas.openxmlformats.org/officeDocument/2006/relationships/image" Target="../media/image34.jpeg" /><Relationship Id="rId8" Type="http://schemas.openxmlformats.org/officeDocument/2006/relationships/image" Target="../media/image27.jpeg" /><Relationship Id="rId9" Type="http://schemas.openxmlformats.org/officeDocument/2006/relationships/image" Target="../media/image16.jpeg" /><Relationship Id="rId10" Type="http://schemas.openxmlformats.org/officeDocument/2006/relationships/image" Target="../media/image26.jpeg" /><Relationship Id="rId11" Type="http://schemas.openxmlformats.org/officeDocument/2006/relationships/image" Target="../media/image17.jpeg" /><Relationship Id="rId12" Type="http://schemas.openxmlformats.org/officeDocument/2006/relationships/image" Target="../media/image30.jpeg" /><Relationship Id="rId13" Type="http://schemas.openxmlformats.org/officeDocument/2006/relationships/image" Target="../media/image31.jpeg" /><Relationship Id="rId14" Type="http://schemas.openxmlformats.org/officeDocument/2006/relationships/image" Target="../media/image10.jpeg" /><Relationship Id="rId15" Type="http://schemas.openxmlformats.org/officeDocument/2006/relationships/image" Target="../media/image29.jpeg" /><Relationship Id="rId16" Type="http://schemas.openxmlformats.org/officeDocument/2006/relationships/image" Target="../media/image35.jpeg" /><Relationship Id="rId17" Type="http://schemas.openxmlformats.org/officeDocument/2006/relationships/image" Target="../media/image15.jpeg" /><Relationship Id="rId18" Type="http://schemas.openxmlformats.org/officeDocument/2006/relationships/image" Target="../media/image18.jpeg" /><Relationship Id="rId19" Type="http://schemas.openxmlformats.org/officeDocument/2006/relationships/image" Target="../media/image20.jpeg" /><Relationship Id="rId20" Type="http://schemas.openxmlformats.org/officeDocument/2006/relationships/image" Target="../media/image19.jpeg" /><Relationship Id="rId21" Type="http://schemas.openxmlformats.org/officeDocument/2006/relationships/image" Target="../media/image21.jpeg" /><Relationship Id="rId22" Type="http://schemas.openxmlformats.org/officeDocument/2006/relationships/image" Target="../media/image2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400050</xdr:colOff>
      <xdr:row>9</xdr:row>
      <xdr:rowOff>0</xdr:rowOff>
    </xdr:to>
    <xdr:pic>
      <xdr:nvPicPr>
        <xdr:cNvPr id="1" name="Picture 2"/>
        <xdr:cNvPicPr preferRelativeResize="1">
          <a:picLocks noChangeAspect="1"/>
        </xdr:cNvPicPr>
      </xdr:nvPicPr>
      <xdr:blipFill>
        <a:blip r:embed="rId1"/>
        <a:stretch>
          <a:fillRect/>
        </a:stretch>
      </xdr:blipFill>
      <xdr:spPr>
        <a:xfrm>
          <a:off x="0" y="828675"/>
          <a:ext cx="1095375" cy="685800"/>
        </a:xfrm>
        <a:prstGeom prst="rect">
          <a:avLst/>
        </a:prstGeom>
        <a:noFill/>
        <a:ln w="9525" cmpd="sng">
          <a:noFill/>
        </a:ln>
      </xdr:spPr>
    </xdr:pic>
    <xdr:clientData/>
  </xdr:twoCellAnchor>
  <xdr:twoCellAnchor>
    <xdr:from>
      <xdr:col>7</xdr:col>
      <xdr:colOff>38100</xdr:colOff>
      <xdr:row>54</xdr:row>
      <xdr:rowOff>0</xdr:rowOff>
    </xdr:from>
    <xdr:to>
      <xdr:col>7</xdr:col>
      <xdr:colOff>495300</xdr:colOff>
      <xdr:row>54</xdr:row>
      <xdr:rowOff>190500</xdr:rowOff>
    </xdr:to>
    <xdr:sp>
      <xdr:nvSpPr>
        <xdr:cNvPr id="2" name="AutoShape 3"/>
        <xdr:cNvSpPr>
          <a:spLocks/>
        </xdr:cNvSpPr>
      </xdr:nvSpPr>
      <xdr:spPr>
        <a:xfrm rot="10800000" flipH="1">
          <a:off x="2124075" y="9801225"/>
          <a:ext cx="4572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56</xdr:row>
      <xdr:rowOff>38100</xdr:rowOff>
    </xdr:from>
    <xdr:to>
      <xdr:col>7</xdr:col>
      <xdr:colOff>514350</xdr:colOff>
      <xdr:row>57</xdr:row>
      <xdr:rowOff>19050</xdr:rowOff>
    </xdr:to>
    <xdr:sp>
      <xdr:nvSpPr>
        <xdr:cNvPr id="3" name="AutoShape 4"/>
        <xdr:cNvSpPr>
          <a:spLocks/>
        </xdr:cNvSpPr>
      </xdr:nvSpPr>
      <xdr:spPr>
        <a:xfrm rot="10800000" flipH="1">
          <a:off x="2143125" y="10182225"/>
          <a:ext cx="45720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91</xdr:row>
      <xdr:rowOff>114300</xdr:rowOff>
    </xdr:from>
    <xdr:to>
      <xdr:col>18</xdr:col>
      <xdr:colOff>0</xdr:colOff>
      <xdr:row>94</xdr:row>
      <xdr:rowOff>57150</xdr:rowOff>
    </xdr:to>
    <xdr:sp>
      <xdr:nvSpPr>
        <xdr:cNvPr id="4" name="TextBox 6"/>
        <xdr:cNvSpPr txBox="1">
          <a:spLocks noChangeArrowheads="1"/>
        </xdr:cNvSpPr>
      </xdr:nvSpPr>
      <xdr:spPr>
        <a:xfrm>
          <a:off x="2609850" y="16430625"/>
          <a:ext cx="0" cy="571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健康ｇｅｔﾎﾟｲﾝﾄは、全社健康づくり『健康ｇｅｔ』運動のﾁｬﾚﾝｼﾞｼｰﾄとして提出することはできます。このﾍﾟｰｼﾞをﾌﾟﾘﾝﾄｱｳﾄして各事業部の担当部門へ提出してください。　　　　　　　　　　　　　　　　　（他のｼｰﾄと重複はできません）</a:t>
          </a:r>
        </a:p>
      </xdr:txBody>
    </xdr:sp>
    <xdr:clientData/>
  </xdr:twoCellAnchor>
  <xdr:twoCellAnchor>
    <xdr:from>
      <xdr:col>7</xdr:col>
      <xdr:colOff>57150</xdr:colOff>
      <xdr:row>58</xdr:row>
      <xdr:rowOff>9525</xdr:rowOff>
    </xdr:from>
    <xdr:to>
      <xdr:col>7</xdr:col>
      <xdr:colOff>514350</xdr:colOff>
      <xdr:row>58</xdr:row>
      <xdr:rowOff>209550</xdr:rowOff>
    </xdr:to>
    <xdr:sp>
      <xdr:nvSpPr>
        <xdr:cNvPr id="5" name="AutoShape 100"/>
        <xdr:cNvSpPr>
          <a:spLocks/>
        </xdr:cNvSpPr>
      </xdr:nvSpPr>
      <xdr:spPr>
        <a:xfrm rot="10800000" flipH="1">
          <a:off x="2143125" y="10496550"/>
          <a:ext cx="457200"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17</xdr:row>
      <xdr:rowOff>9525</xdr:rowOff>
    </xdr:from>
    <xdr:to>
      <xdr:col>28</xdr:col>
      <xdr:colOff>209550</xdr:colOff>
      <xdr:row>18</xdr:row>
      <xdr:rowOff>0</xdr:rowOff>
    </xdr:to>
    <xdr:pic>
      <xdr:nvPicPr>
        <xdr:cNvPr id="6" name="Picture 101"/>
        <xdr:cNvPicPr preferRelativeResize="1">
          <a:picLocks noChangeAspect="1"/>
        </xdr:cNvPicPr>
      </xdr:nvPicPr>
      <xdr:blipFill>
        <a:blip r:embed="rId2"/>
        <a:stretch>
          <a:fillRect/>
        </a:stretch>
      </xdr:blipFill>
      <xdr:spPr>
        <a:xfrm>
          <a:off x="5334000" y="3124200"/>
          <a:ext cx="133350" cy="171450"/>
        </a:xfrm>
        <a:prstGeom prst="rect">
          <a:avLst/>
        </a:prstGeom>
        <a:noFill/>
        <a:ln w="9525" cmpd="sng">
          <a:noFill/>
        </a:ln>
      </xdr:spPr>
    </xdr:pic>
    <xdr:clientData fLocksWithSheet="0"/>
  </xdr:twoCellAnchor>
  <xdr:twoCellAnchor>
    <xdr:from>
      <xdr:col>26</xdr:col>
      <xdr:colOff>28575</xdr:colOff>
      <xdr:row>16</xdr:row>
      <xdr:rowOff>171450</xdr:rowOff>
    </xdr:from>
    <xdr:to>
      <xdr:col>26</xdr:col>
      <xdr:colOff>238125</xdr:colOff>
      <xdr:row>17</xdr:row>
      <xdr:rowOff>171450</xdr:rowOff>
    </xdr:to>
    <xdr:pic>
      <xdr:nvPicPr>
        <xdr:cNvPr id="7" name="Picture 102"/>
        <xdr:cNvPicPr preferRelativeResize="1">
          <a:picLocks noChangeAspect="1"/>
        </xdr:cNvPicPr>
      </xdr:nvPicPr>
      <xdr:blipFill>
        <a:blip r:embed="rId3"/>
        <a:stretch>
          <a:fillRect/>
        </a:stretch>
      </xdr:blipFill>
      <xdr:spPr>
        <a:xfrm>
          <a:off x="4895850" y="3105150"/>
          <a:ext cx="209550" cy="180975"/>
        </a:xfrm>
        <a:prstGeom prst="rect">
          <a:avLst/>
        </a:prstGeom>
        <a:noFill/>
        <a:ln w="9525" cmpd="sng">
          <a:noFill/>
        </a:ln>
      </xdr:spPr>
    </xdr:pic>
    <xdr:clientData fLocksWithSheet="0"/>
  </xdr:twoCellAnchor>
  <xdr:twoCellAnchor>
    <xdr:from>
      <xdr:col>0</xdr:col>
      <xdr:colOff>0</xdr:colOff>
      <xdr:row>0</xdr:row>
      <xdr:rowOff>0</xdr:rowOff>
    </xdr:from>
    <xdr:to>
      <xdr:col>34</xdr:col>
      <xdr:colOff>0</xdr:colOff>
      <xdr:row>4</xdr:row>
      <xdr:rowOff>95250</xdr:rowOff>
    </xdr:to>
    <xdr:sp>
      <xdr:nvSpPr>
        <xdr:cNvPr id="8" name="Rectangle 103"/>
        <xdr:cNvSpPr>
          <a:spLocks/>
        </xdr:cNvSpPr>
      </xdr:nvSpPr>
      <xdr:spPr>
        <a:xfrm>
          <a:off x="0" y="0"/>
          <a:ext cx="7248525" cy="7524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171450</xdr:rowOff>
    </xdr:from>
    <xdr:to>
      <xdr:col>4</xdr:col>
      <xdr:colOff>238125</xdr:colOff>
      <xdr:row>18</xdr:row>
      <xdr:rowOff>0</xdr:rowOff>
    </xdr:to>
    <xdr:pic>
      <xdr:nvPicPr>
        <xdr:cNvPr id="9" name="Picture 104"/>
        <xdr:cNvPicPr preferRelativeResize="1">
          <a:picLocks noChangeAspect="1"/>
        </xdr:cNvPicPr>
      </xdr:nvPicPr>
      <xdr:blipFill>
        <a:blip r:embed="rId4"/>
        <a:stretch>
          <a:fillRect/>
        </a:stretch>
      </xdr:blipFill>
      <xdr:spPr>
        <a:xfrm>
          <a:off x="1428750" y="3105150"/>
          <a:ext cx="228600" cy="190500"/>
        </a:xfrm>
        <a:prstGeom prst="rect">
          <a:avLst/>
        </a:prstGeom>
        <a:noFill/>
        <a:ln w="9525" cmpd="sng">
          <a:noFill/>
        </a:ln>
      </xdr:spPr>
    </xdr:pic>
    <xdr:clientData/>
  </xdr:twoCellAnchor>
  <xdr:twoCellAnchor>
    <xdr:from>
      <xdr:col>23</xdr:col>
      <xdr:colOff>9525</xdr:colOff>
      <xdr:row>17</xdr:row>
      <xdr:rowOff>19050</xdr:rowOff>
    </xdr:from>
    <xdr:to>
      <xdr:col>23</xdr:col>
      <xdr:colOff>257175</xdr:colOff>
      <xdr:row>18</xdr:row>
      <xdr:rowOff>0</xdr:rowOff>
    </xdr:to>
    <xdr:pic>
      <xdr:nvPicPr>
        <xdr:cNvPr id="10" name="Picture 105"/>
        <xdr:cNvPicPr preferRelativeResize="1">
          <a:picLocks noChangeAspect="1"/>
        </xdr:cNvPicPr>
      </xdr:nvPicPr>
      <xdr:blipFill>
        <a:blip r:embed="rId5"/>
        <a:stretch>
          <a:fillRect/>
        </a:stretch>
      </xdr:blipFill>
      <xdr:spPr>
        <a:xfrm>
          <a:off x="3771900" y="3133725"/>
          <a:ext cx="247650" cy="161925"/>
        </a:xfrm>
        <a:prstGeom prst="rect">
          <a:avLst/>
        </a:prstGeom>
        <a:noFill/>
        <a:ln w="9525" cmpd="sng">
          <a:noFill/>
        </a:ln>
      </xdr:spPr>
    </xdr:pic>
    <xdr:clientData/>
  </xdr:twoCellAnchor>
  <xdr:twoCellAnchor editAs="oneCell">
    <xdr:from>
      <xdr:col>24</xdr:col>
      <xdr:colOff>504825</xdr:colOff>
      <xdr:row>3</xdr:row>
      <xdr:rowOff>19050</xdr:rowOff>
    </xdr:from>
    <xdr:to>
      <xdr:col>30</xdr:col>
      <xdr:colOff>9525</xdr:colOff>
      <xdr:row>4</xdr:row>
      <xdr:rowOff>66675</xdr:rowOff>
    </xdr:to>
    <xdr:pic>
      <xdr:nvPicPr>
        <xdr:cNvPr id="11" name="Picture 106"/>
        <xdr:cNvPicPr preferRelativeResize="1">
          <a:picLocks noChangeAspect="1"/>
        </xdr:cNvPicPr>
      </xdr:nvPicPr>
      <xdr:blipFill>
        <a:blip r:embed="rId6"/>
        <a:stretch>
          <a:fillRect/>
        </a:stretch>
      </xdr:blipFill>
      <xdr:spPr>
        <a:xfrm>
          <a:off x="4733925" y="504825"/>
          <a:ext cx="923925" cy="219075"/>
        </a:xfrm>
        <a:prstGeom prst="rect">
          <a:avLst/>
        </a:prstGeom>
        <a:noFill/>
        <a:ln w="9525" cmpd="sng">
          <a:noFill/>
        </a:ln>
      </xdr:spPr>
    </xdr:pic>
    <xdr:clientData/>
  </xdr:twoCellAnchor>
  <xdr:twoCellAnchor editAs="oneCell">
    <xdr:from>
      <xdr:col>30</xdr:col>
      <xdr:colOff>219075</xdr:colOff>
      <xdr:row>3</xdr:row>
      <xdr:rowOff>28575</xdr:rowOff>
    </xdr:from>
    <xdr:to>
      <xdr:col>32</xdr:col>
      <xdr:colOff>933450</xdr:colOff>
      <xdr:row>4</xdr:row>
      <xdr:rowOff>57150</xdr:rowOff>
    </xdr:to>
    <xdr:pic>
      <xdr:nvPicPr>
        <xdr:cNvPr id="12" name="Picture 107"/>
        <xdr:cNvPicPr preferRelativeResize="1">
          <a:picLocks noChangeAspect="1"/>
        </xdr:cNvPicPr>
      </xdr:nvPicPr>
      <xdr:blipFill>
        <a:blip r:embed="rId7"/>
        <a:stretch>
          <a:fillRect/>
        </a:stretch>
      </xdr:blipFill>
      <xdr:spPr>
        <a:xfrm>
          <a:off x="5867400" y="514350"/>
          <a:ext cx="1285875" cy="200025"/>
        </a:xfrm>
        <a:prstGeom prst="rect">
          <a:avLst/>
        </a:prstGeom>
        <a:noFill/>
        <a:ln w="9525" cmpd="sng">
          <a:noFill/>
        </a:ln>
      </xdr:spPr>
    </xdr:pic>
    <xdr:clientData/>
  </xdr:twoCellAnchor>
  <xdr:twoCellAnchor>
    <xdr:from>
      <xdr:col>2</xdr:col>
      <xdr:colOff>114300</xdr:colOff>
      <xdr:row>7</xdr:row>
      <xdr:rowOff>38100</xdr:rowOff>
    </xdr:from>
    <xdr:to>
      <xdr:col>7</xdr:col>
      <xdr:colOff>152400</xdr:colOff>
      <xdr:row>8</xdr:row>
      <xdr:rowOff>57150</xdr:rowOff>
    </xdr:to>
    <xdr:sp>
      <xdr:nvSpPr>
        <xdr:cNvPr id="13" name="AutoShape 108"/>
        <xdr:cNvSpPr>
          <a:spLocks/>
        </xdr:cNvSpPr>
      </xdr:nvSpPr>
      <xdr:spPr>
        <a:xfrm>
          <a:off x="809625" y="1209675"/>
          <a:ext cx="1428750" cy="190500"/>
        </a:xfrm>
        <a:prstGeom prst="rect"/>
        <a:noFill/>
      </xdr:spPr>
      <xdr:txBody>
        <a:bodyPr fromWordArt="1" wrap="none" lIns="74295" tIns="8890" rIns="74295" bIns="8890">
          <a:prstTxWarp prst="textPlain"/>
        </a:bodyPr>
        <a:p>
          <a:pPr algn="ctr"/>
          <a:r>
            <a:rPr sz="3600" i="1" kern="10" spc="0">
              <a:ln w="9525" cmpd="sng">
                <a:noFill/>
              </a:ln>
              <a:solidFill>
                <a:srgbClr val="000080"/>
              </a:solidFill>
              <a:latin typeface="HGP創英角ｺﾞｼｯｸUB"/>
              <a:cs typeface="HGP創英角ｺﾞｼｯｸUB"/>
            </a:rPr>
            <a:t>生活習慣改善シート</a:t>
          </a:r>
        </a:p>
      </xdr:txBody>
    </xdr:sp>
    <xdr:clientData/>
  </xdr:twoCellAnchor>
  <xdr:twoCellAnchor editAs="oneCell">
    <xdr:from>
      <xdr:col>2</xdr:col>
      <xdr:colOff>142875</xdr:colOff>
      <xdr:row>54</xdr:row>
      <xdr:rowOff>28575</xdr:rowOff>
    </xdr:from>
    <xdr:to>
      <xdr:col>2</xdr:col>
      <xdr:colOff>600075</xdr:colOff>
      <xdr:row>54</xdr:row>
      <xdr:rowOff>238125</xdr:rowOff>
    </xdr:to>
    <xdr:pic>
      <xdr:nvPicPr>
        <xdr:cNvPr id="14" name="Picture 109"/>
        <xdr:cNvPicPr preferRelativeResize="1">
          <a:picLocks noChangeAspect="1"/>
        </xdr:cNvPicPr>
      </xdr:nvPicPr>
      <xdr:blipFill>
        <a:blip r:embed="rId8"/>
        <a:stretch>
          <a:fillRect/>
        </a:stretch>
      </xdr:blipFill>
      <xdr:spPr>
        <a:xfrm>
          <a:off x="838200" y="9829800"/>
          <a:ext cx="457200" cy="209550"/>
        </a:xfrm>
        <a:prstGeom prst="rect">
          <a:avLst/>
        </a:prstGeom>
        <a:noFill/>
        <a:ln w="9525" cmpd="sng">
          <a:noFill/>
        </a:ln>
      </xdr:spPr>
    </xdr:pic>
    <xdr:clientData/>
  </xdr:twoCellAnchor>
  <xdr:twoCellAnchor>
    <xdr:from>
      <xdr:col>23</xdr:col>
      <xdr:colOff>28575</xdr:colOff>
      <xdr:row>54</xdr:row>
      <xdr:rowOff>0</xdr:rowOff>
    </xdr:from>
    <xdr:to>
      <xdr:col>23</xdr:col>
      <xdr:colOff>447675</xdr:colOff>
      <xdr:row>54</xdr:row>
      <xdr:rowOff>190500</xdr:rowOff>
    </xdr:to>
    <xdr:sp>
      <xdr:nvSpPr>
        <xdr:cNvPr id="15" name="AutoShape 110"/>
        <xdr:cNvSpPr>
          <a:spLocks/>
        </xdr:cNvSpPr>
      </xdr:nvSpPr>
      <xdr:spPr>
        <a:xfrm rot="10800000" flipH="1">
          <a:off x="3790950" y="9801225"/>
          <a:ext cx="419100" cy="190500"/>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24</xdr:col>
      <xdr:colOff>19050</xdr:colOff>
      <xdr:row>52</xdr:row>
      <xdr:rowOff>57150</xdr:rowOff>
    </xdr:from>
    <xdr:to>
      <xdr:col>32</xdr:col>
      <xdr:colOff>514350</xdr:colOff>
      <xdr:row>53</xdr:row>
      <xdr:rowOff>133350</xdr:rowOff>
    </xdr:to>
    <xdr:pic>
      <xdr:nvPicPr>
        <xdr:cNvPr id="16" name="Picture 111"/>
        <xdr:cNvPicPr preferRelativeResize="1">
          <a:picLocks noChangeAspect="1"/>
        </xdr:cNvPicPr>
      </xdr:nvPicPr>
      <xdr:blipFill>
        <a:blip r:embed="rId9"/>
        <a:stretch>
          <a:fillRect/>
        </a:stretch>
      </xdr:blipFill>
      <xdr:spPr>
        <a:xfrm>
          <a:off x="4248150" y="9572625"/>
          <a:ext cx="2486025" cy="219075"/>
        </a:xfrm>
        <a:prstGeom prst="rect">
          <a:avLst/>
        </a:prstGeom>
        <a:noFill/>
        <a:ln w="9525" cmpd="sng">
          <a:noFill/>
        </a:ln>
      </xdr:spPr>
    </xdr:pic>
    <xdr:clientData/>
  </xdr:twoCellAnchor>
  <xdr:twoCellAnchor editAs="oneCell">
    <xdr:from>
      <xdr:col>30</xdr:col>
      <xdr:colOff>19050</xdr:colOff>
      <xdr:row>17</xdr:row>
      <xdr:rowOff>0</xdr:rowOff>
    </xdr:from>
    <xdr:to>
      <xdr:col>30</xdr:col>
      <xdr:colOff>228600</xdr:colOff>
      <xdr:row>18</xdr:row>
      <xdr:rowOff>28575</xdr:rowOff>
    </xdr:to>
    <xdr:pic>
      <xdr:nvPicPr>
        <xdr:cNvPr id="17" name="Picture 114"/>
        <xdr:cNvPicPr preferRelativeResize="1">
          <a:picLocks noChangeAspect="1"/>
        </xdr:cNvPicPr>
      </xdr:nvPicPr>
      <xdr:blipFill>
        <a:blip r:embed="rId10"/>
        <a:stretch>
          <a:fillRect/>
        </a:stretch>
      </xdr:blipFill>
      <xdr:spPr>
        <a:xfrm>
          <a:off x="5667375" y="3114675"/>
          <a:ext cx="209550" cy="209550"/>
        </a:xfrm>
        <a:prstGeom prst="rect">
          <a:avLst/>
        </a:prstGeom>
        <a:noFill/>
        <a:ln w="9525" cmpd="sng">
          <a:noFill/>
        </a:ln>
      </xdr:spPr>
    </xdr:pic>
    <xdr:clientData/>
  </xdr:twoCellAnchor>
  <xdr:twoCellAnchor editAs="oneCell">
    <xdr:from>
      <xdr:col>2</xdr:col>
      <xdr:colOff>9525</xdr:colOff>
      <xdr:row>17</xdr:row>
      <xdr:rowOff>0</xdr:rowOff>
    </xdr:from>
    <xdr:to>
      <xdr:col>2</xdr:col>
      <xdr:colOff>219075</xdr:colOff>
      <xdr:row>17</xdr:row>
      <xdr:rowOff>161925</xdr:rowOff>
    </xdr:to>
    <xdr:pic>
      <xdr:nvPicPr>
        <xdr:cNvPr id="18" name="Picture 115"/>
        <xdr:cNvPicPr preferRelativeResize="1">
          <a:picLocks noChangeAspect="1"/>
        </xdr:cNvPicPr>
      </xdr:nvPicPr>
      <xdr:blipFill>
        <a:blip r:embed="rId11"/>
        <a:stretch>
          <a:fillRect/>
        </a:stretch>
      </xdr:blipFill>
      <xdr:spPr>
        <a:xfrm>
          <a:off x="704850" y="3114675"/>
          <a:ext cx="209550" cy="161925"/>
        </a:xfrm>
        <a:prstGeom prst="rect">
          <a:avLst/>
        </a:prstGeom>
        <a:noFill/>
        <a:ln w="9525" cmpd="sng">
          <a:noFill/>
        </a:ln>
      </xdr:spPr>
    </xdr:pic>
    <xdr:clientData/>
  </xdr:twoCellAnchor>
  <xdr:twoCellAnchor>
    <xdr:from>
      <xdr:col>0</xdr:col>
      <xdr:colOff>0</xdr:colOff>
      <xdr:row>60</xdr:row>
      <xdr:rowOff>76200</xdr:rowOff>
    </xdr:from>
    <xdr:to>
      <xdr:col>34</xdr:col>
      <xdr:colOff>0</xdr:colOff>
      <xdr:row>78</xdr:row>
      <xdr:rowOff>142875</xdr:rowOff>
    </xdr:to>
    <xdr:graphicFrame>
      <xdr:nvGraphicFramePr>
        <xdr:cNvPr id="19" name="Chart 116"/>
        <xdr:cNvGraphicFramePr/>
      </xdr:nvGraphicFramePr>
      <xdr:xfrm>
        <a:off x="0" y="10982325"/>
        <a:ext cx="7248525" cy="3152775"/>
      </xdr:xfrm>
      <a:graphic>
        <a:graphicData uri="http://schemas.openxmlformats.org/drawingml/2006/chart">
          <c:chart xmlns:c="http://schemas.openxmlformats.org/drawingml/2006/chart" r:id="rId12"/>
        </a:graphicData>
      </a:graphic>
    </xdr:graphicFrame>
    <xdr:clientData/>
  </xdr:twoCellAnchor>
  <xdr:twoCellAnchor>
    <xdr:from>
      <xdr:col>2</xdr:col>
      <xdr:colOff>123825</xdr:colOff>
      <xdr:row>8</xdr:row>
      <xdr:rowOff>85725</xdr:rowOff>
    </xdr:from>
    <xdr:to>
      <xdr:col>7</xdr:col>
      <xdr:colOff>152400</xdr:colOff>
      <xdr:row>9</xdr:row>
      <xdr:rowOff>104775</xdr:rowOff>
    </xdr:to>
    <xdr:sp>
      <xdr:nvSpPr>
        <xdr:cNvPr id="20" name="AutoShape 5"/>
        <xdr:cNvSpPr>
          <a:spLocks/>
        </xdr:cNvSpPr>
      </xdr:nvSpPr>
      <xdr:spPr>
        <a:xfrm>
          <a:off x="819150" y="1428750"/>
          <a:ext cx="1419225" cy="190500"/>
        </a:xfrm>
        <a:prstGeom prst="rect"/>
        <a:noFill/>
      </xdr:spPr>
      <xdr:txBody>
        <a:bodyPr fromWordArt="1" wrap="none">
          <a:prstTxWarp prst="textPlain"/>
        </a:bodyPr>
        <a:p>
          <a:pPr algn="l"/>
          <a:r>
            <a:rPr sz="1800" i="1" kern="10" spc="0">
              <a:ln w="9525" cmpd="sng">
                <a:noFill/>
              </a:ln>
              <a:solidFill>
                <a:srgbClr val="000000"/>
              </a:solidFill>
              <a:latin typeface="HGP創英角ｺﾞｼｯｸUB"/>
              <a:cs typeface="HGP創英角ｺﾞｼｯｸUB"/>
            </a:rPr>
            <a:t>スイスアルプスウォーキング版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7</xdr:row>
      <xdr:rowOff>95250</xdr:rowOff>
    </xdr:from>
    <xdr:to>
      <xdr:col>1</xdr:col>
      <xdr:colOff>1323975</xdr:colOff>
      <xdr:row>7</xdr:row>
      <xdr:rowOff>904875</xdr:rowOff>
    </xdr:to>
    <xdr:pic>
      <xdr:nvPicPr>
        <xdr:cNvPr id="1" name="Picture 32"/>
        <xdr:cNvPicPr preferRelativeResize="1">
          <a:picLocks noChangeAspect="1"/>
        </xdr:cNvPicPr>
      </xdr:nvPicPr>
      <xdr:blipFill>
        <a:blip r:embed="rId1"/>
        <a:stretch>
          <a:fillRect/>
        </a:stretch>
      </xdr:blipFill>
      <xdr:spPr>
        <a:xfrm>
          <a:off x="742950" y="7696200"/>
          <a:ext cx="1209675" cy="809625"/>
        </a:xfrm>
        <a:prstGeom prst="rect">
          <a:avLst/>
        </a:prstGeom>
        <a:noFill/>
        <a:ln w="9525" cmpd="sng">
          <a:noFill/>
        </a:ln>
      </xdr:spPr>
    </xdr:pic>
    <xdr:clientData/>
  </xdr:twoCellAnchor>
  <xdr:twoCellAnchor editAs="oneCell">
    <xdr:from>
      <xdr:col>1</xdr:col>
      <xdr:colOff>447675</xdr:colOff>
      <xdr:row>1</xdr:row>
      <xdr:rowOff>28575</xdr:rowOff>
    </xdr:from>
    <xdr:to>
      <xdr:col>1</xdr:col>
      <xdr:colOff>1038225</xdr:colOff>
      <xdr:row>1</xdr:row>
      <xdr:rowOff>914400</xdr:rowOff>
    </xdr:to>
    <xdr:pic>
      <xdr:nvPicPr>
        <xdr:cNvPr id="2" name="Picture 33"/>
        <xdr:cNvPicPr preferRelativeResize="1">
          <a:picLocks noChangeAspect="1"/>
        </xdr:cNvPicPr>
      </xdr:nvPicPr>
      <xdr:blipFill>
        <a:blip r:embed="rId2"/>
        <a:stretch>
          <a:fillRect/>
        </a:stretch>
      </xdr:blipFill>
      <xdr:spPr>
        <a:xfrm>
          <a:off x="1076325" y="1114425"/>
          <a:ext cx="590550" cy="885825"/>
        </a:xfrm>
        <a:prstGeom prst="rect">
          <a:avLst/>
        </a:prstGeom>
        <a:noFill/>
        <a:ln w="9525" cmpd="sng">
          <a:noFill/>
        </a:ln>
      </xdr:spPr>
    </xdr:pic>
    <xdr:clientData/>
  </xdr:twoCellAnchor>
  <xdr:twoCellAnchor>
    <xdr:from>
      <xdr:col>1</xdr:col>
      <xdr:colOff>152400</xdr:colOff>
      <xdr:row>16</xdr:row>
      <xdr:rowOff>57150</xdr:rowOff>
    </xdr:from>
    <xdr:to>
      <xdr:col>1</xdr:col>
      <xdr:colOff>1390650</xdr:colOff>
      <xdr:row>16</xdr:row>
      <xdr:rowOff>952500</xdr:rowOff>
    </xdr:to>
    <xdr:pic>
      <xdr:nvPicPr>
        <xdr:cNvPr id="3" name="Picture 34"/>
        <xdr:cNvPicPr preferRelativeResize="1">
          <a:picLocks noChangeAspect="1"/>
        </xdr:cNvPicPr>
      </xdr:nvPicPr>
      <xdr:blipFill>
        <a:blip r:embed="rId3"/>
        <a:stretch>
          <a:fillRect/>
        </a:stretch>
      </xdr:blipFill>
      <xdr:spPr>
        <a:xfrm>
          <a:off x="781050" y="17430750"/>
          <a:ext cx="1238250" cy="895350"/>
        </a:xfrm>
        <a:prstGeom prst="rect">
          <a:avLst/>
        </a:prstGeom>
        <a:noFill/>
        <a:ln w="9525" cmpd="sng">
          <a:noFill/>
        </a:ln>
      </xdr:spPr>
    </xdr:pic>
    <xdr:clientData/>
  </xdr:twoCellAnchor>
  <xdr:twoCellAnchor>
    <xdr:from>
      <xdr:col>1</xdr:col>
      <xdr:colOff>47625</xdr:colOff>
      <xdr:row>0</xdr:row>
      <xdr:rowOff>895350</xdr:rowOff>
    </xdr:from>
    <xdr:to>
      <xdr:col>1</xdr:col>
      <xdr:colOff>1447800</xdr:colOff>
      <xdr:row>0</xdr:row>
      <xdr:rowOff>1000125</xdr:rowOff>
    </xdr:to>
    <xdr:sp>
      <xdr:nvSpPr>
        <xdr:cNvPr id="4" name="AutoShape 36"/>
        <xdr:cNvSpPr>
          <a:spLocks/>
        </xdr:cNvSpPr>
      </xdr:nvSpPr>
      <xdr:spPr>
        <a:xfrm>
          <a:off x="676275" y="895350"/>
          <a:ext cx="1400175" cy="104775"/>
        </a:xfrm>
        <a:prstGeom prst="rect"/>
        <a:noFill/>
      </xdr:spPr>
      <xdr:txBody>
        <a:bodyPr fromWordArt="1" wrap="none">
          <a:prstTxWarp prst="textPlain"/>
        </a:bodyPr>
        <a:p>
          <a:pPr algn="ctr"/>
          <a:r>
            <a:rPr sz="900" kern="10" spc="0">
              <a:ln w="9525" cmpd="sng">
                <a:noFill/>
              </a:ln>
              <a:solidFill>
                <a:srgbClr val="000000"/>
              </a:solidFill>
              <a:latin typeface="MS UI Gothic"/>
              <a:cs typeface="MS UI Gothic"/>
            </a:rPr>
            <a:t>スイスアルプスウォーク　スタート</a:t>
          </a:r>
        </a:p>
      </xdr:txBody>
    </xdr:sp>
    <xdr:clientData/>
  </xdr:twoCellAnchor>
  <xdr:twoCellAnchor>
    <xdr:from>
      <xdr:col>1</xdr:col>
      <xdr:colOff>342900</xdr:colOff>
      <xdr:row>1</xdr:row>
      <xdr:rowOff>933450</xdr:rowOff>
    </xdr:from>
    <xdr:to>
      <xdr:col>1</xdr:col>
      <xdr:colOff>1152525</xdr:colOff>
      <xdr:row>1</xdr:row>
      <xdr:rowOff>1038225</xdr:rowOff>
    </xdr:to>
    <xdr:sp>
      <xdr:nvSpPr>
        <xdr:cNvPr id="5" name="AutoShape 37"/>
        <xdr:cNvSpPr>
          <a:spLocks/>
        </xdr:cNvSpPr>
      </xdr:nvSpPr>
      <xdr:spPr>
        <a:xfrm>
          <a:off x="971550" y="2019300"/>
          <a:ext cx="809625" cy="104775"/>
        </a:xfrm>
        <a:prstGeom prst="rect"/>
        <a:noFill/>
      </xdr:spPr>
      <xdr:txBody>
        <a:bodyPr fromWordArt="1" wrap="none">
          <a:prstTxWarp prst="textPlain"/>
        </a:bodyPr>
        <a:p>
          <a:pPr algn="ctr"/>
          <a:r>
            <a:rPr sz="900" kern="10" spc="0">
              <a:ln w="9525" cmpd="sng">
                <a:noFill/>
              </a:ln>
              <a:solidFill>
                <a:srgbClr val="000000"/>
              </a:solidFill>
              <a:latin typeface="MS UI Gothic"/>
              <a:cs typeface="MS UI Gothic"/>
            </a:rPr>
            <a:t>チューリヒの町並み</a:t>
          </a:r>
        </a:p>
      </xdr:txBody>
    </xdr:sp>
    <xdr:clientData/>
  </xdr:twoCellAnchor>
  <xdr:twoCellAnchor editAs="oneCell">
    <xdr:from>
      <xdr:col>1</xdr:col>
      <xdr:colOff>152400</xdr:colOff>
      <xdr:row>2</xdr:row>
      <xdr:rowOff>28575</xdr:rowOff>
    </xdr:from>
    <xdr:to>
      <xdr:col>1</xdr:col>
      <xdr:colOff>1438275</xdr:colOff>
      <xdr:row>2</xdr:row>
      <xdr:rowOff>914400</xdr:rowOff>
    </xdr:to>
    <xdr:pic>
      <xdr:nvPicPr>
        <xdr:cNvPr id="6" name="Picture 39"/>
        <xdr:cNvPicPr preferRelativeResize="1">
          <a:picLocks noChangeAspect="1"/>
        </xdr:cNvPicPr>
      </xdr:nvPicPr>
      <xdr:blipFill>
        <a:blip r:embed="rId4"/>
        <a:stretch>
          <a:fillRect/>
        </a:stretch>
      </xdr:blipFill>
      <xdr:spPr>
        <a:xfrm>
          <a:off x="781050" y="2200275"/>
          <a:ext cx="1285875" cy="885825"/>
        </a:xfrm>
        <a:prstGeom prst="rect">
          <a:avLst/>
        </a:prstGeom>
        <a:noFill/>
        <a:ln w="9525" cmpd="sng">
          <a:noFill/>
        </a:ln>
      </xdr:spPr>
    </xdr:pic>
    <xdr:clientData/>
  </xdr:twoCellAnchor>
  <xdr:twoCellAnchor>
    <xdr:from>
      <xdr:col>1</xdr:col>
      <xdr:colOff>104775</xdr:colOff>
      <xdr:row>2</xdr:row>
      <xdr:rowOff>942975</xdr:rowOff>
    </xdr:from>
    <xdr:to>
      <xdr:col>1</xdr:col>
      <xdr:colOff>1457325</xdr:colOff>
      <xdr:row>2</xdr:row>
      <xdr:rowOff>1047750</xdr:rowOff>
    </xdr:to>
    <xdr:sp>
      <xdr:nvSpPr>
        <xdr:cNvPr id="7" name="AutoShape 40"/>
        <xdr:cNvSpPr>
          <a:spLocks/>
        </xdr:cNvSpPr>
      </xdr:nvSpPr>
      <xdr:spPr>
        <a:xfrm>
          <a:off x="733425" y="3114675"/>
          <a:ext cx="13525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タールヴィルから見るチューリヒ湖</a:t>
          </a:r>
        </a:p>
      </xdr:txBody>
    </xdr:sp>
    <xdr:clientData/>
  </xdr:twoCellAnchor>
  <xdr:twoCellAnchor editAs="oneCell">
    <xdr:from>
      <xdr:col>1</xdr:col>
      <xdr:colOff>180975</xdr:colOff>
      <xdr:row>5</xdr:row>
      <xdr:rowOff>38100</xdr:rowOff>
    </xdr:from>
    <xdr:to>
      <xdr:col>1</xdr:col>
      <xdr:colOff>1323975</xdr:colOff>
      <xdr:row>5</xdr:row>
      <xdr:rowOff>895350</xdr:rowOff>
    </xdr:to>
    <xdr:pic>
      <xdr:nvPicPr>
        <xdr:cNvPr id="8" name="Picture 43"/>
        <xdr:cNvPicPr preferRelativeResize="1">
          <a:picLocks noChangeAspect="1"/>
        </xdr:cNvPicPr>
      </xdr:nvPicPr>
      <xdr:blipFill>
        <a:blip r:embed="rId5"/>
        <a:stretch>
          <a:fillRect/>
        </a:stretch>
      </xdr:blipFill>
      <xdr:spPr>
        <a:xfrm>
          <a:off x="809625" y="5467350"/>
          <a:ext cx="1143000" cy="857250"/>
        </a:xfrm>
        <a:prstGeom prst="rect">
          <a:avLst/>
        </a:prstGeom>
        <a:noFill/>
        <a:ln w="9525" cmpd="sng">
          <a:noFill/>
        </a:ln>
      </xdr:spPr>
    </xdr:pic>
    <xdr:clientData/>
  </xdr:twoCellAnchor>
  <xdr:twoCellAnchor>
    <xdr:from>
      <xdr:col>1</xdr:col>
      <xdr:colOff>85725</xdr:colOff>
      <xdr:row>5</xdr:row>
      <xdr:rowOff>942975</xdr:rowOff>
    </xdr:from>
    <xdr:to>
      <xdr:col>1</xdr:col>
      <xdr:colOff>1409700</xdr:colOff>
      <xdr:row>5</xdr:row>
      <xdr:rowOff>1047750</xdr:rowOff>
    </xdr:to>
    <xdr:sp>
      <xdr:nvSpPr>
        <xdr:cNvPr id="9" name="AutoShape 44"/>
        <xdr:cNvSpPr>
          <a:spLocks/>
        </xdr:cNvSpPr>
      </xdr:nvSpPr>
      <xdr:spPr>
        <a:xfrm>
          <a:off x="714375" y="6372225"/>
          <a:ext cx="13239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２つの湖の間の街　インターラーケン</a:t>
          </a:r>
        </a:p>
      </xdr:txBody>
    </xdr:sp>
    <xdr:clientData/>
  </xdr:twoCellAnchor>
  <xdr:twoCellAnchor editAs="oneCell">
    <xdr:from>
      <xdr:col>1</xdr:col>
      <xdr:colOff>152400</xdr:colOff>
      <xdr:row>6</xdr:row>
      <xdr:rowOff>47625</xdr:rowOff>
    </xdr:from>
    <xdr:to>
      <xdr:col>1</xdr:col>
      <xdr:colOff>1295400</xdr:colOff>
      <xdr:row>6</xdr:row>
      <xdr:rowOff>876300</xdr:rowOff>
    </xdr:to>
    <xdr:pic>
      <xdr:nvPicPr>
        <xdr:cNvPr id="10" name="Picture 45"/>
        <xdr:cNvPicPr preferRelativeResize="1">
          <a:picLocks noChangeAspect="1"/>
        </xdr:cNvPicPr>
      </xdr:nvPicPr>
      <xdr:blipFill>
        <a:blip r:embed="rId6"/>
        <a:stretch>
          <a:fillRect/>
        </a:stretch>
      </xdr:blipFill>
      <xdr:spPr>
        <a:xfrm>
          <a:off x="781050" y="6562725"/>
          <a:ext cx="1143000" cy="828675"/>
        </a:xfrm>
        <a:prstGeom prst="rect">
          <a:avLst/>
        </a:prstGeom>
        <a:noFill/>
        <a:ln w="9525" cmpd="sng">
          <a:noFill/>
        </a:ln>
      </xdr:spPr>
    </xdr:pic>
    <xdr:clientData/>
  </xdr:twoCellAnchor>
  <xdr:twoCellAnchor editAs="oneCell">
    <xdr:from>
      <xdr:col>1</xdr:col>
      <xdr:colOff>180975</xdr:colOff>
      <xdr:row>4</xdr:row>
      <xdr:rowOff>38100</xdr:rowOff>
    </xdr:from>
    <xdr:to>
      <xdr:col>1</xdr:col>
      <xdr:colOff>1343025</xdr:colOff>
      <xdr:row>4</xdr:row>
      <xdr:rowOff>923925</xdr:rowOff>
    </xdr:to>
    <xdr:pic>
      <xdr:nvPicPr>
        <xdr:cNvPr id="11" name="Picture 47"/>
        <xdr:cNvPicPr preferRelativeResize="1">
          <a:picLocks noChangeAspect="1"/>
        </xdr:cNvPicPr>
      </xdr:nvPicPr>
      <xdr:blipFill>
        <a:blip r:embed="rId7"/>
        <a:stretch>
          <a:fillRect/>
        </a:stretch>
      </xdr:blipFill>
      <xdr:spPr>
        <a:xfrm>
          <a:off x="809625" y="4381500"/>
          <a:ext cx="1162050" cy="885825"/>
        </a:xfrm>
        <a:prstGeom prst="rect">
          <a:avLst/>
        </a:prstGeom>
        <a:noFill/>
        <a:ln w="9525" cmpd="sng">
          <a:noFill/>
        </a:ln>
      </xdr:spPr>
    </xdr:pic>
    <xdr:clientData/>
  </xdr:twoCellAnchor>
  <xdr:twoCellAnchor>
    <xdr:from>
      <xdr:col>1</xdr:col>
      <xdr:colOff>104775</xdr:colOff>
      <xdr:row>4</xdr:row>
      <xdr:rowOff>952500</xdr:rowOff>
    </xdr:from>
    <xdr:to>
      <xdr:col>1</xdr:col>
      <xdr:colOff>1409700</xdr:colOff>
      <xdr:row>4</xdr:row>
      <xdr:rowOff>1057275</xdr:rowOff>
    </xdr:to>
    <xdr:sp>
      <xdr:nvSpPr>
        <xdr:cNvPr id="12" name="AutoShape 48"/>
        <xdr:cNvSpPr>
          <a:spLocks/>
        </xdr:cNvSpPr>
      </xdr:nvSpPr>
      <xdr:spPr>
        <a:xfrm>
          <a:off x="733425" y="5295900"/>
          <a:ext cx="13049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美しい緑が広がるブリエンツ瑚</a:t>
          </a:r>
        </a:p>
      </xdr:txBody>
    </xdr:sp>
    <xdr:clientData/>
  </xdr:twoCellAnchor>
  <xdr:twoCellAnchor>
    <xdr:from>
      <xdr:col>1</xdr:col>
      <xdr:colOff>190500</xdr:colOff>
      <xdr:row>6</xdr:row>
      <xdr:rowOff>933450</xdr:rowOff>
    </xdr:from>
    <xdr:to>
      <xdr:col>1</xdr:col>
      <xdr:colOff>1266825</xdr:colOff>
      <xdr:row>6</xdr:row>
      <xdr:rowOff>1038225</xdr:rowOff>
    </xdr:to>
    <xdr:sp>
      <xdr:nvSpPr>
        <xdr:cNvPr id="13" name="AutoShape 49"/>
        <xdr:cNvSpPr>
          <a:spLocks/>
        </xdr:cNvSpPr>
      </xdr:nvSpPr>
      <xdr:spPr>
        <a:xfrm>
          <a:off x="819150" y="7448550"/>
          <a:ext cx="10763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トゥーン瑚にそびえるシャトー</a:t>
          </a:r>
        </a:p>
      </xdr:txBody>
    </xdr:sp>
    <xdr:clientData/>
  </xdr:twoCellAnchor>
  <xdr:twoCellAnchor>
    <xdr:from>
      <xdr:col>1</xdr:col>
      <xdr:colOff>276225</xdr:colOff>
      <xdr:row>7</xdr:row>
      <xdr:rowOff>933450</xdr:rowOff>
    </xdr:from>
    <xdr:to>
      <xdr:col>1</xdr:col>
      <xdr:colOff>1162050</xdr:colOff>
      <xdr:row>7</xdr:row>
      <xdr:rowOff>1038225</xdr:rowOff>
    </xdr:to>
    <xdr:sp>
      <xdr:nvSpPr>
        <xdr:cNvPr id="14" name="AutoShape 50"/>
        <xdr:cNvSpPr>
          <a:spLocks/>
        </xdr:cNvSpPr>
      </xdr:nvSpPr>
      <xdr:spPr>
        <a:xfrm>
          <a:off x="904875" y="8534400"/>
          <a:ext cx="8858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首都ベルンの大聖堂</a:t>
          </a:r>
        </a:p>
      </xdr:txBody>
    </xdr:sp>
    <xdr:clientData/>
  </xdr:twoCellAnchor>
  <xdr:twoCellAnchor editAs="oneCell">
    <xdr:from>
      <xdr:col>1</xdr:col>
      <xdr:colOff>171450</xdr:colOff>
      <xdr:row>8</xdr:row>
      <xdr:rowOff>28575</xdr:rowOff>
    </xdr:from>
    <xdr:to>
      <xdr:col>1</xdr:col>
      <xdr:colOff>1314450</xdr:colOff>
      <xdr:row>8</xdr:row>
      <xdr:rowOff>885825</xdr:rowOff>
    </xdr:to>
    <xdr:pic>
      <xdr:nvPicPr>
        <xdr:cNvPr id="15" name="Picture 51"/>
        <xdr:cNvPicPr preferRelativeResize="1">
          <a:picLocks noChangeAspect="1"/>
        </xdr:cNvPicPr>
      </xdr:nvPicPr>
      <xdr:blipFill>
        <a:blip r:embed="rId8"/>
        <a:stretch>
          <a:fillRect/>
        </a:stretch>
      </xdr:blipFill>
      <xdr:spPr>
        <a:xfrm>
          <a:off x="800100" y="8715375"/>
          <a:ext cx="1143000" cy="857250"/>
        </a:xfrm>
        <a:prstGeom prst="rect">
          <a:avLst/>
        </a:prstGeom>
        <a:noFill/>
        <a:ln w="9525" cmpd="sng">
          <a:noFill/>
        </a:ln>
      </xdr:spPr>
    </xdr:pic>
    <xdr:clientData/>
  </xdr:twoCellAnchor>
  <xdr:twoCellAnchor>
    <xdr:from>
      <xdr:col>1</xdr:col>
      <xdr:colOff>200025</xdr:colOff>
      <xdr:row>8</xdr:row>
      <xdr:rowOff>933450</xdr:rowOff>
    </xdr:from>
    <xdr:to>
      <xdr:col>1</xdr:col>
      <xdr:colOff>1295400</xdr:colOff>
      <xdr:row>8</xdr:row>
      <xdr:rowOff>1038225</xdr:rowOff>
    </xdr:to>
    <xdr:sp>
      <xdr:nvSpPr>
        <xdr:cNvPr id="16" name="AutoShape 52"/>
        <xdr:cNvSpPr>
          <a:spLocks/>
        </xdr:cNvSpPr>
      </xdr:nvSpPr>
      <xdr:spPr>
        <a:xfrm>
          <a:off x="828675" y="9620250"/>
          <a:ext cx="10953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城壁に囲まれた町　ムルテン</a:t>
          </a:r>
        </a:p>
      </xdr:txBody>
    </xdr:sp>
    <xdr:clientData/>
  </xdr:twoCellAnchor>
  <xdr:twoCellAnchor>
    <xdr:from>
      <xdr:col>1</xdr:col>
      <xdr:colOff>219075</xdr:colOff>
      <xdr:row>9</xdr:row>
      <xdr:rowOff>923925</xdr:rowOff>
    </xdr:from>
    <xdr:to>
      <xdr:col>1</xdr:col>
      <xdr:colOff>1314450</xdr:colOff>
      <xdr:row>9</xdr:row>
      <xdr:rowOff>1028700</xdr:rowOff>
    </xdr:to>
    <xdr:sp>
      <xdr:nvSpPr>
        <xdr:cNvPr id="17" name="AutoShape 53"/>
        <xdr:cNvSpPr>
          <a:spLocks/>
        </xdr:cNvSpPr>
      </xdr:nvSpPr>
      <xdr:spPr>
        <a:xfrm>
          <a:off x="847725" y="10696575"/>
          <a:ext cx="10953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アヴァンシュの野外オペラ</a:t>
          </a:r>
        </a:p>
      </xdr:txBody>
    </xdr:sp>
    <xdr:clientData/>
  </xdr:twoCellAnchor>
  <xdr:twoCellAnchor editAs="oneCell">
    <xdr:from>
      <xdr:col>1</xdr:col>
      <xdr:colOff>171450</xdr:colOff>
      <xdr:row>9</xdr:row>
      <xdr:rowOff>85725</xdr:rowOff>
    </xdr:from>
    <xdr:to>
      <xdr:col>1</xdr:col>
      <xdr:colOff>1352550</xdr:colOff>
      <xdr:row>9</xdr:row>
      <xdr:rowOff>866775</xdr:rowOff>
    </xdr:to>
    <xdr:pic>
      <xdr:nvPicPr>
        <xdr:cNvPr id="18" name="Picture 54"/>
        <xdr:cNvPicPr preferRelativeResize="1">
          <a:picLocks noChangeAspect="1"/>
        </xdr:cNvPicPr>
      </xdr:nvPicPr>
      <xdr:blipFill>
        <a:blip r:embed="rId9"/>
        <a:stretch>
          <a:fillRect/>
        </a:stretch>
      </xdr:blipFill>
      <xdr:spPr>
        <a:xfrm>
          <a:off x="800100" y="9858375"/>
          <a:ext cx="1181100" cy="781050"/>
        </a:xfrm>
        <a:prstGeom prst="rect">
          <a:avLst/>
        </a:prstGeom>
        <a:noFill/>
        <a:ln w="9525" cmpd="sng">
          <a:noFill/>
        </a:ln>
      </xdr:spPr>
    </xdr:pic>
    <xdr:clientData/>
  </xdr:twoCellAnchor>
  <xdr:twoCellAnchor>
    <xdr:from>
      <xdr:col>1</xdr:col>
      <xdr:colOff>57150</xdr:colOff>
      <xdr:row>10</xdr:row>
      <xdr:rowOff>933450</xdr:rowOff>
    </xdr:from>
    <xdr:to>
      <xdr:col>1</xdr:col>
      <xdr:colOff>1476375</xdr:colOff>
      <xdr:row>10</xdr:row>
      <xdr:rowOff>1038225</xdr:rowOff>
    </xdr:to>
    <xdr:sp>
      <xdr:nvSpPr>
        <xdr:cNvPr id="19" name="AutoShape 55"/>
        <xdr:cNvSpPr>
          <a:spLocks/>
        </xdr:cNvSpPr>
      </xdr:nvSpPr>
      <xdr:spPr>
        <a:xfrm>
          <a:off x="685800" y="11791950"/>
          <a:ext cx="14192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中世の町並みが今も残る　フリブール</a:t>
          </a:r>
        </a:p>
      </xdr:txBody>
    </xdr:sp>
    <xdr:clientData/>
  </xdr:twoCellAnchor>
  <xdr:twoCellAnchor editAs="oneCell">
    <xdr:from>
      <xdr:col>1</xdr:col>
      <xdr:colOff>161925</xdr:colOff>
      <xdr:row>10</xdr:row>
      <xdr:rowOff>47625</xdr:rowOff>
    </xdr:from>
    <xdr:to>
      <xdr:col>1</xdr:col>
      <xdr:colOff>1381125</xdr:colOff>
      <xdr:row>10</xdr:row>
      <xdr:rowOff>895350</xdr:rowOff>
    </xdr:to>
    <xdr:pic>
      <xdr:nvPicPr>
        <xdr:cNvPr id="20" name="Picture 56"/>
        <xdr:cNvPicPr preferRelativeResize="1">
          <a:picLocks noChangeAspect="1"/>
        </xdr:cNvPicPr>
      </xdr:nvPicPr>
      <xdr:blipFill>
        <a:blip r:embed="rId10"/>
        <a:stretch>
          <a:fillRect/>
        </a:stretch>
      </xdr:blipFill>
      <xdr:spPr>
        <a:xfrm>
          <a:off x="790575" y="10906125"/>
          <a:ext cx="1219200" cy="847725"/>
        </a:xfrm>
        <a:prstGeom prst="rect">
          <a:avLst/>
        </a:prstGeom>
        <a:noFill/>
        <a:ln w="9525" cmpd="sng">
          <a:noFill/>
        </a:ln>
      </xdr:spPr>
    </xdr:pic>
    <xdr:clientData/>
  </xdr:twoCellAnchor>
  <xdr:twoCellAnchor>
    <xdr:from>
      <xdr:col>1</xdr:col>
      <xdr:colOff>180975</xdr:colOff>
      <xdr:row>11</xdr:row>
      <xdr:rowOff>933450</xdr:rowOff>
    </xdr:from>
    <xdr:to>
      <xdr:col>1</xdr:col>
      <xdr:colOff>1333500</xdr:colOff>
      <xdr:row>11</xdr:row>
      <xdr:rowOff>1038225</xdr:rowOff>
    </xdr:to>
    <xdr:sp>
      <xdr:nvSpPr>
        <xdr:cNvPr id="21" name="AutoShape 57"/>
        <xdr:cNvSpPr>
          <a:spLocks/>
        </xdr:cNvSpPr>
      </xdr:nvSpPr>
      <xdr:spPr>
        <a:xfrm>
          <a:off x="809625" y="12877800"/>
          <a:ext cx="115252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チーズの町　グリュイエール</a:t>
          </a:r>
        </a:p>
      </xdr:txBody>
    </xdr:sp>
    <xdr:clientData/>
  </xdr:twoCellAnchor>
  <xdr:twoCellAnchor editAs="oneCell">
    <xdr:from>
      <xdr:col>1</xdr:col>
      <xdr:colOff>180975</xdr:colOff>
      <xdr:row>11</xdr:row>
      <xdr:rowOff>38100</xdr:rowOff>
    </xdr:from>
    <xdr:to>
      <xdr:col>1</xdr:col>
      <xdr:colOff>1323975</xdr:colOff>
      <xdr:row>11</xdr:row>
      <xdr:rowOff>895350</xdr:rowOff>
    </xdr:to>
    <xdr:pic>
      <xdr:nvPicPr>
        <xdr:cNvPr id="22" name="Picture 58"/>
        <xdr:cNvPicPr preferRelativeResize="1">
          <a:picLocks noChangeAspect="1"/>
        </xdr:cNvPicPr>
      </xdr:nvPicPr>
      <xdr:blipFill>
        <a:blip r:embed="rId11"/>
        <a:stretch>
          <a:fillRect/>
        </a:stretch>
      </xdr:blipFill>
      <xdr:spPr>
        <a:xfrm>
          <a:off x="809625" y="11982450"/>
          <a:ext cx="1143000" cy="857250"/>
        </a:xfrm>
        <a:prstGeom prst="rect">
          <a:avLst/>
        </a:prstGeom>
        <a:noFill/>
        <a:ln w="9525" cmpd="sng">
          <a:noFill/>
        </a:ln>
      </xdr:spPr>
    </xdr:pic>
    <xdr:clientData/>
  </xdr:twoCellAnchor>
  <xdr:twoCellAnchor editAs="oneCell">
    <xdr:from>
      <xdr:col>1</xdr:col>
      <xdr:colOff>200025</xdr:colOff>
      <xdr:row>13</xdr:row>
      <xdr:rowOff>47625</xdr:rowOff>
    </xdr:from>
    <xdr:to>
      <xdr:col>1</xdr:col>
      <xdr:colOff>1343025</xdr:colOff>
      <xdr:row>13</xdr:row>
      <xdr:rowOff>904875</xdr:rowOff>
    </xdr:to>
    <xdr:pic>
      <xdr:nvPicPr>
        <xdr:cNvPr id="23" name="Picture 59"/>
        <xdr:cNvPicPr preferRelativeResize="1">
          <a:picLocks noChangeAspect="1"/>
        </xdr:cNvPicPr>
      </xdr:nvPicPr>
      <xdr:blipFill>
        <a:blip r:embed="rId12"/>
        <a:stretch>
          <a:fillRect/>
        </a:stretch>
      </xdr:blipFill>
      <xdr:spPr>
        <a:xfrm>
          <a:off x="828675" y="14163675"/>
          <a:ext cx="1143000" cy="857250"/>
        </a:xfrm>
        <a:prstGeom prst="rect">
          <a:avLst/>
        </a:prstGeom>
        <a:noFill/>
        <a:ln w="9525" cmpd="sng">
          <a:noFill/>
        </a:ln>
      </xdr:spPr>
    </xdr:pic>
    <xdr:clientData/>
  </xdr:twoCellAnchor>
  <xdr:twoCellAnchor>
    <xdr:from>
      <xdr:col>1</xdr:col>
      <xdr:colOff>142875</xdr:colOff>
      <xdr:row>13</xdr:row>
      <xdr:rowOff>952500</xdr:rowOff>
    </xdr:from>
    <xdr:to>
      <xdr:col>1</xdr:col>
      <xdr:colOff>1428750</xdr:colOff>
      <xdr:row>13</xdr:row>
      <xdr:rowOff>1057275</xdr:rowOff>
    </xdr:to>
    <xdr:sp>
      <xdr:nvSpPr>
        <xdr:cNvPr id="24" name="AutoShape 60"/>
        <xdr:cNvSpPr>
          <a:spLocks/>
        </xdr:cNvSpPr>
      </xdr:nvSpPr>
      <xdr:spPr>
        <a:xfrm>
          <a:off x="771525" y="15068550"/>
          <a:ext cx="12858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エレガントな高級保養地　グシュタード</a:t>
          </a:r>
        </a:p>
      </xdr:txBody>
    </xdr:sp>
    <xdr:clientData/>
  </xdr:twoCellAnchor>
  <xdr:twoCellAnchor editAs="oneCell">
    <xdr:from>
      <xdr:col>1</xdr:col>
      <xdr:colOff>219075</xdr:colOff>
      <xdr:row>14</xdr:row>
      <xdr:rowOff>47625</xdr:rowOff>
    </xdr:from>
    <xdr:to>
      <xdr:col>1</xdr:col>
      <xdr:colOff>1362075</xdr:colOff>
      <xdr:row>14</xdr:row>
      <xdr:rowOff>904875</xdr:rowOff>
    </xdr:to>
    <xdr:pic>
      <xdr:nvPicPr>
        <xdr:cNvPr id="25" name="Picture 61"/>
        <xdr:cNvPicPr preferRelativeResize="1">
          <a:picLocks noChangeAspect="1"/>
        </xdr:cNvPicPr>
      </xdr:nvPicPr>
      <xdr:blipFill>
        <a:blip r:embed="rId13"/>
        <a:stretch>
          <a:fillRect/>
        </a:stretch>
      </xdr:blipFill>
      <xdr:spPr>
        <a:xfrm>
          <a:off x="847725" y="15249525"/>
          <a:ext cx="1143000" cy="857250"/>
        </a:xfrm>
        <a:prstGeom prst="rect">
          <a:avLst/>
        </a:prstGeom>
        <a:noFill/>
        <a:ln w="9525" cmpd="sng">
          <a:noFill/>
        </a:ln>
      </xdr:spPr>
    </xdr:pic>
    <xdr:clientData/>
  </xdr:twoCellAnchor>
  <xdr:twoCellAnchor>
    <xdr:from>
      <xdr:col>1</xdr:col>
      <xdr:colOff>38100</xdr:colOff>
      <xdr:row>14</xdr:row>
      <xdr:rowOff>952500</xdr:rowOff>
    </xdr:from>
    <xdr:to>
      <xdr:col>1</xdr:col>
      <xdr:colOff>1504950</xdr:colOff>
      <xdr:row>14</xdr:row>
      <xdr:rowOff>1057275</xdr:rowOff>
    </xdr:to>
    <xdr:sp>
      <xdr:nvSpPr>
        <xdr:cNvPr id="26" name="AutoShape 62"/>
        <xdr:cNvSpPr>
          <a:spLocks/>
        </xdr:cNvSpPr>
      </xdr:nvSpPr>
      <xdr:spPr>
        <a:xfrm>
          <a:off x="666750" y="16154400"/>
          <a:ext cx="14668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小悪魔達も魅了した雪原が広がる　レ・ディアブルレ</a:t>
          </a:r>
        </a:p>
      </xdr:txBody>
    </xdr:sp>
    <xdr:clientData/>
  </xdr:twoCellAnchor>
  <xdr:twoCellAnchor editAs="oneCell">
    <xdr:from>
      <xdr:col>1</xdr:col>
      <xdr:colOff>247650</xdr:colOff>
      <xdr:row>15</xdr:row>
      <xdr:rowOff>28575</xdr:rowOff>
    </xdr:from>
    <xdr:to>
      <xdr:col>1</xdr:col>
      <xdr:colOff>1419225</xdr:colOff>
      <xdr:row>15</xdr:row>
      <xdr:rowOff>933450</xdr:rowOff>
    </xdr:to>
    <xdr:pic>
      <xdr:nvPicPr>
        <xdr:cNvPr id="27" name="Picture 63"/>
        <xdr:cNvPicPr preferRelativeResize="1">
          <a:picLocks noChangeAspect="1"/>
        </xdr:cNvPicPr>
      </xdr:nvPicPr>
      <xdr:blipFill>
        <a:blip r:embed="rId14"/>
        <a:stretch>
          <a:fillRect/>
        </a:stretch>
      </xdr:blipFill>
      <xdr:spPr>
        <a:xfrm>
          <a:off x="876300" y="16316325"/>
          <a:ext cx="1171575" cy="904875"/>
        </a:xfrm>
        <a:prstGeom prst="rect">
          <a:avLst/>
        </a:prstGeom>
        <a:noFill/>
        <a:ln w="9525" cmpd="sng">
          <a:noFill/>
        </a:ln>
      </xdr:spPr>
    </xdr:pic>
    <xdr:clientData/>
  </xdr:twoCellAnchor>
  <xdr:twoCellAnchor>
    <xdr:from>
      <xdr:col>1</xdr:col>
      <xdr:colOff>152400</xdr:colOff>
      <xdr:row>15</xdr:row>
      <xdr:rowOff>933450</xdr:rowOff>
    </xdr:from>
    <xdr:to>
      <xdr:col>1</xdr:col>
      <xdr:colOff>1409700</xdr:colOff>
      <xdr:row>15</xdr:row>
      <xdr:rowOff>1038225</xdr:rowOff>
    </xdr:to>
    <xdr:sp>
      <xdr:nvSpPr>
        <xdr:cNvPr id="28" name="AutoShape 64"/>
        <xdr:cNvSpPr>
          <a:spLocks/>
        </xdr:cNvSpPr>
      </xdr:nvSpPr>
      <xdr:spPr>
        <a:xfrm>
          <a:off x="781050" y="17221200"/>
          <a:ext cx="12573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ブドウ畑に囲まれた　エーグル城</a:t>
          </a:r>
        </a:p>
      </xdr:txBody>
    </xdr:sp>
    <xdr:clientData/>
  </xdr:twoCellAnchor>
  <xdr:twoCellAnchor>
    <xdr:from>
      <xdr:col>1</xdr:col>
      <xdr:colOff>342900</xdr:colOff>
      <xdr:row>16</xdr:row>
      <xdr:rowOff>962025</xdr:rowOff>
    </xdr:from>
    <xdr:to>
      <xdr:col>1</xdr:col>
      <xdr:colOff>1181100</xdr:colOff>
      <xdr:row>16</xdr:row>
      <xdr:rowOff>1066800</xdr:rowOff>
    </xdr:to>
    <xdr:sp>
      <xdr:nvSpPr>
        <xdr:cNvPr id="29" name="AutoShape 65"/>
        <xdr:cNvSpPr>
          <a:spLocks/>
        </xdr:cNvSpPr>
      </xdr:nvSpPr>
      <xdr:spPr>
        <a:xfrm>
          <a:off x="971550" y="18335625"/>
          <a:ext cx="8382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モントルー　シヨン城</a:t>
          </a:r>
        </a:p>
      </xdr:txBody>
    </xdr:sp>
    <xdr:clientData/>
  </xdr:twoCellAnchor>
  <xdr:twoCellAnchor editAs="oneCell">
    <xdr:from>
      <xdr:col>1</xdr:col>
      <xdr:colOff>171450</xdr:colOff>
      <xdr:row>17</xdr:row>
      <xdr:rowOff>38100</xdr:rowOff>
    </xdr:from>
    <xdr:to>
      <xdr:col>1</xdr:col>
      <xdr:colOff>1314450</xdr:colOff>
      <xdr:row>17</xdr:row>
      <xdr:rowOff>895350</xdr:rowOff>
    </xdr:to>
    <xdr:pic>
      <xdr:nvPicPr>
        <xdr:cNvPr id="30" name="Picture 68"/>
        <xdr:cNvPicPr preferRelativeResize="1">
          <a:picLocks noChangeAspect="1"/>
        </xdr:cNvPicPr>
      </xdr:nvPicPr>
      <xdr:blipFill>
        <a:blip r:embed="rId15"/>
        <a:stretch>
          <a:fillRect/>
        </a:stretch>
      </xdr:blipFill>
      <xdr:spPr>
        <a:xfrm>
          <a:off x="800100" y="18497550"/>
          <a:ext cx="1143000" cy="857250"/>
        </a:xfrm>
        <a:prstGeom prst="rect">
          <a:avLst/>
        </a:prstGeom>
        <a:noFill/>
        <a:ln w="9525" cmpd="sng">
          <a:noFill/>
        </a:ln>
      </xdr:spPr>
    </xdr:pic>
    <xdr:clientData/>
  </xdr:twoCellAnchor>
  <xdr:twoCellAnchor>
    <xdr:from>
      <xdr:col>1</xdr:col>
      <xdr:colOff>123825</xdr:colOff>
      <xdr:row>17</xdr:row>
      <xdr:rowOff>942975</xdr:rowOff>
    </xdr:from>
    <xdr:to>
      <xdr:col>1</xdr:col>
      <xdr:colOff>1419225</xdr:colOff>
      <xdr:row>17</xdr:row>
      <xdr:rowOff>1047750</xdr:rowOff>
    </xdr:to>
    <xdr:sp>
      <xdr:nvSpPr>
        <xdr:cNvPr id="31" name="AutoShape 69"/>
        <xdr:cNvSpPr>
          <a:spLocks/>
        </xdr:cNvSpPr>
      </xdr:nvSpPr>
      <xdr:spPr>
        <a:xfrm>
          <a:off x="752475" y="19402425"/>
          <a:ext cx="12954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ローザンヌ　レマン湖の夕焼け</a:t>
          </a:r>
        </a:p>
      </xdr:txBody>
    </xdr:sp>
    <xdr:clientData/>
  </xdr:twoCellAnchor>
  <xdr:twoCellAnchor editAs="oneCell">
    <xdr:from>
      <xdr:col>1</xdr:col>
      <xdr:colOff>400050</xdr:colOff>
      <xdr:row>18</xdr:row>
      <xdr:rowOff>19050</xdr:rowOff>
    </xdr:from>
    <xdr:to>
      <xdr:col>1</xdr:col>
      <xdr:colOff>1095375</xdr:colOff>
      <xdr:row>18</xdr:row>
      <xdr:rowOff>933450</xdr:rowOff>
    </xdr:to>
    <xdr:pic>
      <xdr:nvPicPr>
        <xdr:cNvPr id="32" name="Picture 71"/>
        <xdr:cNvPicPr preferRelativeResize="1">
          <a:picLocks noChangeAspect="1"/>
        </xdr:cNvPicPr>
      </xdr:nvPicPr>
      <xdr:blipFill>
        <a:blip r:embed="rId16"/>
        <a:stretch>
          <a:fillRect/>
        </a:stretch>
      </xdr:blipFill>
      <xdr:spPr>
        <a:xfrm>
          <a:off x="1028700" y="19564350"/>
          <a:ext cx="695325" cy="914400"/>
        </a:xfrm>
        <a:prstGeom prst="rect">
          <a:avLst/>
        </a:prstGeom>
        <a:noFill/>
        <a:ln w="9525" cmpd="sng">
          <a:noFill/>
        </a:ln>
      </xdr:spPr>
    </xdr:pic>
    <xdr:clientData/>
  </xdr:twoCellAnchor>
  <xdr:twoCellAnchor>
    <xdr:from>
      <xdr:col>1</xdr:col>
      <xdr:colOff>66675</xdr:colOff>
      <xdr:row>18</xdr:row>
      <xdr:rowOff>952500</xdr:rowOff>
    </xdr:from>
    <xdr:to>
      <xdr:col>1</xdr:col>
      <xdr:colOff>1457325</xdr:colOff>
      <xdr:row>18</xdr:row>
      <xdr:rowOff>1057275</xdr:rowOff>
    </xdr:to>
    <xdr:sp>
      <xdr:nvSpPr>
        <xdr:cNvPr id="33" name="AutoShape 72"/>
        <xdr:cNvSpPr>
          <a:spLocks/>
        </xdr:cNvSpPr>
      </xdr:nvSpPr>
      <xdr:spPr>
        <a:xfrm>
          <a:off x="695325" y="20497800"/>
          <a:ext cx="13906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モルジュ　チューリップフェスティバル</a:t>
          </a:r>
        </a:p>
      </xdr:txBody>
    </xdr:sp>
    <xdr:clientData/>
  </xdr:twoCellAnchor>
  <xdr:twoCellAnchor editAs="oneCell">
    <xdr:from>
      <xdr:col>1</xdr:col>
      <xdr:colOff>400050</xdr:colOff>
      <xdr:row>19</xdr:row>
      <xdr:rowOff>28575</xdr:rowOff>
    </xdr:from>
    <xdr:to>
      <xdr:col>1</xdr:col>
      <xdr:colOff>1162050</xdr:colOff>
      <xdr:row>19</xdr:row>
      <xdr:rowOff>923925</xdr:rowOff>
    </xdr:to>
    <xdr:pic>
      <xdr:nvPicPr>
        <xdr:cNvPr id="34" name="Picture 73"/>
        <xdr:cNvPicPr preferRelativeResize="1">
          <a:picLocks noChangeAspect="1"/>
        </xdr:cNvPicPr>
      </xdr:nvPicPr>
      <xdr:blipFill>
        <a:blip r:embed="rId17"/>
        <a:stretch>
          <a:fillRect/>
        </a:stretch>
      </xdr:blipFill>
      <xdr:spPr>
        <a:xfrm>
          <a:off x="1028700" y="20659725"/>
          <a:ext cx="762000" cy="895350"/>
        </a:xfrm>
        <a:prstGeom prst="rect">
          <a:avLst/>
        </a:prstGeom>
        <a:noFill/>
        <a:ln w="9525" cmpd="sng">
          <a:noFill/>
        </a:ln>
      </xdr:spPr>
    </xdr:pic>
    <xdr:clientData/>
  </xdr:twoCellAnchor>
  <xdr:twoCellAnchor>
    <xdr:from>
      <xdr:col>1</xdr:col>
      <xdr:colOff>66675</xdr:colOff>
      <xdr:row>19</xdr:row>
      <xdr:rowOff>962025</xdr:rowOff>
    </xdr:from>
    <xdr:to>
      <xdr:col>1</xdr:col>
      <xdr:colOff>1457325</xdr:colOff>
      <xdr:row>19</xdr:row>
      <xdr:rowOff>1066800</xdr:rowOff>
    </xdr:to>
    <xdr:sp>
      <xdr:nvSpPr>
        <xdr:cNvPr id="35" name="AutoShape 74"/>
        <xdr:cNvSpPr>
          <a:spLocks/>
        </xdr:cNvSpPr>
      </xdr:nvSpPr>
      <xdr:spPr>
        <a:xfrm>
          <a:off x="695325" y="21593175"/>
          <a:ext cx="139065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ローマ時代の遺跡も多い　古都ニヨン</a:t>
          </a:r>
        </a:p>
      </xdr:txBody>
    </xdr:sp>
    <xdr:clientData/>
  </xdr:twoCellAnchor>
  <xdr:twoCellAnchor editAs="oneCell">
    <xdr:from>
      <xdr:col>1</xdr:col>
      <xdr:colOff>171450</xdr:colOff>
      <xdr:row>20</xdr:row>
      <xdr:rowOff>38100</xdr:rowOff>
    </xdr:from>
    <xdr:to>
      <xdr:col>1</xdr:col>
      <xdr:colOff>1390650</xdr:colOff>
      <xdr:row>20</xdr:row>
      <xdr:rowOff>866775</xdr:rowOff>
    </xdr:to>
    <xdr:pic>
      <xdr:nvPicPr>
        <xdr:cNvPr id="36" name="Picture 75"/>
        <xdr:cNvPicPr preferRelativeResize="1">
          <a:picLocks noChangeAspect="1"/>
        </xdr:cNvPicPr>
      </xdr:nvPicPr>
      <xdr:blipFill>
        <a:blip r:embed="rId18"/>
        <a:stretch>
          <a:fillRect/>
        </a:stretch>
      </xdr:blipFill>
      <xdr:spPr>
        <a:xfrm>
          <a:off x="800100" y="21755100"/>
          <a:ext cx="1219200" cy="828675"/>
        </a:xfrm>
        <a:prstGeom prst="rect">
          <a:avLst/>
        </a:prstGeom>
        <a:noFill/>
        <a:ln w="9525" cmpd="sng">
          <a:noFill/>
        </a:ln>
      </xdr:spPr>
    </xdr:pic>
    <xdr:clientData/>
  </xdr:twoCellAnchor>
  <xdr:twoCellAnchor>
    <xdr:from>
      <xdr:col>1</xdr:col>
      <xdr:colOff>104775</xdr:colOff>
      <xdr:row>20</xdr:row>
      <xdr:rowOff>952500</xdr:rowOff>
    </xdr:from>
    <xdr:to>
      <xdr:col>1</xdr:col>
      <xdr:colOff>1438275</xdr:colOff>
      <xdr:row>20</xdr:row>
      <xdr:rowOff>1057275</xdr:rowOff>
    </xdr:to>
    <xdr:sp>
      <xdr:nvSpPr>
        <xdr:cNvPr id="37" name="AutoShape 76"/>
        <xdr:cNvSpPr>
          <a:spLocks/>
        </xdr:cNvSpPr>
      </xdr:nvSpPr>
      <xdr:spPr>
        <a:xfrm>
          <a:off x="733425" y="22669500"/>
          <a:ext cx="13335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ジュネーブ　サンピエール寺院</a:t>
          </a:r>
        </a:p>
      </xdr:txBody>
    </xdr:sp>
    <xdr:clientData/>
  </xdr:twoCellAnchor>
  <xdr:twoCellAnchor editAs="oneCell">
    <xdr:from>
      <xdr:col>1</xdr:col>
      <xdr:colOff>171450</xdr:colOff>
      <xdr:row>12</xdr:row>
      <xdr:rowOff>66675</xdr:rowOff>
    </xdr:from>
    <xdr:to>
      <xdr:col>1</xdr:col>
      <xdr:colOff>1343025</xdr:colOff>
      <xdr:row>12</xdr:row>
      <xdr:rowOff>885825</xdr:rowOff>
    </xdr:to>
    <xdr:pic>
      <xdr:nvPicPr>
        <xdr:cNvPr id="38" name="Picture 79"/>
        <xdr:cNvPicPr preferRelativeResize="1">
          <a:picLocks noChangeAspect="1"/>
        </xdr:cNvPicPr>
      </xdr:nvPicPr>
      <xdr:blipFill>
        <a:blip r:embed="rId19"/>
        <a:stretch>
          <a:fillRect/>
        </a:stretch>
      </xdr:blipFill>
      <xdr:spPr>
        <a:xfrm>
          <a:off x="800100" y="13096875"/>
          <a:ext cx="1171575" cy="819150"/>
        </a:xfrm>
        <a:prstGeom prst="rect">
          <a:avLst/>
        </a:prstGeom>
        <a:noFill/>
        <a:ln w="9525" cmpd="sng">
          <a:noFill/>
        </a:ln>
      </xdr:spPr>
    </xdr:pic>
    <xdr:clientData/>
  </xdr:twoCellAnchor>
  <xdr:twoCellAnchor>
    <xdr:from>
      <xdr:col>1</xdr:col>
      <xdr:colOff>209550</xdr:colOff>
      <xdr:row>12</xdr:row>
      <xdr:rowOff>923925</xdr:rowOff>
    </xdr:from>
    <xdr:to>
      <xdr:col>1</xdr:col>
      <xdr:colOff>1304925</xdr:colOff>
      <xdr:row>12</xdr:row>
      <xdr:rowOff>1028700</xdr:rowOff>
    </xdr:to>
    <xdr:sp>
      <xdr:nvSpPr>
        <xdr:cNvPr id="39" name="AutoShape 81"/>
        <xdr:cNvSpPr>
          <a:spLocks/>
        </xdr:cNvSpPr>
      </xdr:nvSpPr>
      <xdr:spPr>
        <a:xfrm>
          <a:off x="838200" y="13954125"/>
          <a:ext cx="1095375"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美しいシャトーデーの谷</a:t>
          </a:r>
        </a:p>
      </xdr:txBody>
    </xdr:sp>
    <xdr:clientData/>
  </xdr:twoCellAnchor>
  <xdr:twoCellAnchor>
    <xdr:from>
      <xdr:col>1</xdr:col>
      <xdr:colOff>95250</xdr:colOff>
      <xdr:row>3</xdr:row>
      <xdr:rowOff>933450</xdr:rowOff>
    </xdr:from>
    <xdr:to>
      <xdr:col>1</xdr:col>
      <xdr:colOff>1428750</xdr:colOff>
      <xdr:row>3</xdr:row>
      <xdr:rowOff>1038225</xdr:rowOff>
    </xdr:to>
    <xdr:sp>
      <xdr:nvSpPr>
        <xdr:cNvPr id="40" name="AutoShape 83"/>
        <xdr:cNvSpPr>
          <a:spLocks/>
        </xdr:cNvSpPr>
      </xdr:nvSpPr>
      <xdr:spPr>
        <a:xfrm>
          <a:off x="723900" y="4191000"/>
          <a:ext cx="1333500" cy="104775"/>
        </a:xfrm>
        <a:prstGeom prst="rect"/>
        <a:noFill/>
      </xdr:spPr>
      <xdr:txBody>
        <a:bodyPr fromWordArt="1" wrap="none">
          <a:prstTxWarp prst="textPlain"/>
        </a:bodyPr>
        <a:p>
          <a:pPr algn="ctr"/>
          <a:r>
            <a:rPr sz="900" kern="10" spc="0">
              <a:ln w="9525" cmpd="sng">
                <a:noFill/>
              </a:ln>
              <a:solidFill>
                <a:srgbClr val="000000"/>
              </a:solidFill>
              <a:latin typeface="ＭＳ Ｐゴシック"/>
              <a:cs typeface="ＭＳ Ｐゴシック"/>
            </a:rPr>
            <a:t>ルツェルンのカペル・ブリュッケ</a:t>
          </a:r>
        </a:p>
      </xdr:txBody>
    </xdr:sp>
    <xdr:clientData/>
  </xdr:twoCellAnchor>
  <xdr:twoCellAnchor editAs="oneCell">
    <xdr:from>
      <xdr:col>1</xdr:col>
      <xdr:colOff>180975</xdr:colOff>
      <xdr:row>3</xdr:row>
      <xdr:rowOff>38100</xdr:rowOff>
    </xdr:from>
    <xdr:to>
      <xdr:col>1</xdr:col>
      <xdr:colOff>1343025</xdr:colOff>
      <xdr:row>3</xdr:row>
      <xdr:rowOff>904875</xdr:rowOff>
    </xdr:to>
    <xdr:pic>
      <xdr:nvPicPr>
        <xdr:cNvPr id="41" name="Picture 84"/>
        <xdr:cNvPicPr preferRelativeResize="1">
          <a:picLocks noChangeAspect="1"/>
        </xdr:cNvPicPr>
      </xdr:nvPicPr>
      <xdr:blipFill>
        <a:blip r:embed="rId20"/>
        <a:stretch>
          <a:fillRect/>
        </a:stretch>
      </xdr:blipFill>
      <xdr:spPr>
        <a:xfrm>
          <a:off x="809625" y="3295650"/>
          <a:ext cx="1162050" cy="866775"/>
        </a:xfrm>
        <a:prstGeom prst="rect">
          <a:avLst/>
        </a:prstGeom>
        <a:noFill/>
        <a:ln w="9525" cmpd="sng">
          <a:noFill/>
        </a:ln>
      </xdr:spPr>
    </xdr:pic>
    <xdr:clientData/>
  </xdr:twoCellAnchor>
  <xdr:twoCellAnchor editAs="oneCell">
    <xdr:from>
      <xdr:col>1</xdr:col>
      <xdr:colOff>47625</xdr:colOff>
      <xdr:row>0</xdr:row>
      <xdr:rowOff>19050</xdr:rowOff>
    </xdr:from>
    <xdr:to>
      <xdr:col>1</xdr:col>
      <xdr:colOff>1485900</xdr:colOff>
      <xdr:row>0</xdr:row>
      <xdr:rowOff>838200</xdr:rowOff>
    </xdr:to>
    <xdr:pic>
      <xdr:nvPicPr>
        <xdr:cNvPr id="42" name="Picture 86"/>
        <xdr:cNvPicPr preferRelativeResize="1">
          <a:picLocks noChangeAspect="1"/>
        </xdr:cNvPicPr>
      </xdr:nvPicPr>
      <xdr:blipFill>
        <a:blip r:embed="rId21"/>
        <a:stretch>
          <a:fillRect/>
        </a:stretch>
      </xdr:blipFill>
      <xdr:spPr>
        <a:xfrm>
          <a:off x="676275" y="19050"/>
          <a:ext cx="1438275" cy="819150"/>
        </a:xfrm>
        <a:prstGeom prst="rect">
          <a:avLst/>
        </a:prstGeom>
        <a:noFill/>
        <a:ln w="9525" cmpd="sng">
          <a:noFill/>
        </a:ln>
      </xdr:spPr>
    </xdr:pic>
    <xdr:clientData/>
  </xdr:twoCellAnchor>
  <xdr:twoCellAnchor editAs="oneCell">
    <xdr:from>
      <xdr:col>4</xdr:col>
      <xdr:colOff>47625</xdr:colOff>
      <xdr:row>0</xdr:row>
      <xdr:rowOff>85725</xdr:rowOff>
    </xdr:from>
    <xdr:to>
      <xdr:col>12</xdr:col>
      <xdr:colOff>400050</xdr:colOff>
      <xdr:row>3</xdr:row>
      <xdr:rowOff>190500</xdr:rowOff>
    </xdr:to>
    <xdr:pic>
      <xdr:nvPicPr>
        <xdr:cNvPr id="43" name="Picture 87"/>
        <xdr:cNvPicPr preferRelativeResize="1">
          <a:picLocks noChangeAspect="1"/>
        </xdr:cNvPicPr>
      </xdr:nvPicPr>
      <xdr:blipFill>
        <a:blip r:embed="rId22"/>
        <a:stretch>
          <a:fillRect/>
        </a:stretch>
      </xdr:blipFill>
      <xdr:spPr>
        <a:xfrm>
          <a:off x="5686425" y="85725"/>
          <a:ext cx="5838825" cy="3362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119"/>
  <sheetViews>
    <sheetView showGridLines="0" tabSelected="1" zoomScale="120" zoomScaleNormal="120" workbookViewId="0" topLeftCell="A1">
      <selection activeCell="E6" sqref="E6:E7"/>
    </sheetView>
  </sheetViews>
  <sheetFormatPr defaultColWidth="9.00390625" defaultRowHeight="13.5"/>
  <cols>
    <col min="1" max="1" width="1.00390625" style="4" customWidth="1"/>
    <col min="2" max="2" width="8.125" style="13" customWidth="1"/>
    <col min="3" max="3" width="8.75390625" style="14" customWidth="1"/>
    <col min="4" max="4" width="0.74609375" style="14" customWidth="1"/>
    <col min="5" max="5" width="8.75390625" style="14" customWidth="1"/>
    <col min="6" max="7" width="4.625" style="171" hidden="1" customWidth="1"/>
    <col min="8" max="8" width="6.875" style="20" customWidth="1"/>
    <col min="9" max="11" width="4.75390625" style="171" hidden="1" customWidth="1"/>
    <col min="12" max="12" width="3.875" style="171" hidden="1" customWidth="1"/>
    <col min="13" max="13" width="21.625" style="171" hidden="1" customWidth="1"/>
    <col min="14" max="14" width="5.75390625" style="171" hidden="1" customWidth="1"/>
    <col min="15" max="15" width="5.625" style="171" hidden="1" customWidth="1"/>
    <col min="16" max="18" width="5.875" style="171" hidden="1" customWidth="1"/>
    <col min="19" max="19" width="6.875" style="163" customWidth="1"/>
    <col min="20" max="21" width="3.75390625" style="13" customWidth="1"/>
    <col min="22" max="22" width="21.625" style="171" hidden="1" customWidth="1"/>
    <col min="23" max="23" width="0.74609375" style="13" customWidth="1"/>
    <col min="24" max="24" width="6.125" style="13" customWidth="1"/>
    <col min="25" max="25" width="7.625" style="13" customWidth="1"/>
    <col min="26" max="26" width="0.74609375" style="13" customWidth="1"/>
    <col min="27" max="27" width="4.375" style="13" customWidth="1"/>
    <col min="28" max="28" width="0.74609375" style="13" customWidth="1"/>
    <col min="29" max="29" width="4.375" style="13" customWidth="1"/>
    <col min="30" max="30" width="0.74609375" style="13" customWidth="1"/>
    <col min="31" max="31" width="7.50390625" style="13" customWidth="1"/>
    <col min="32" max="32" width="11.25390625" style="171" hidden="1" customWidth="1"/>
    <col min="33" max="33" width="12.50390625" style="13" customWidth="1"/>
    <col min="34" max="34" width="1.00390625" style="12" customWidth="1"/>
    <col min="35" max="47" width="5.375" style="12" customWidth="1"/>
    <col min="48" max="16384" width="5.375" style="13" customWidth="1"/>
  </cols>
  <sheetData>
    <row r="1" spans="1:47" s="4" customFormat="1" ht="11.25" customHeight="1">
      <c r="A1" s="2"/>
      <c r="B1" s="3" t="s">
        <v>12</v>
      </c>
      <c r="D1" s="5"/>
      <c r="E1" s="3" t="s">
        <v>13</v>
      </c>
      <c r="F1" s="171"/>
      <c r="G1" s="171"/>
      <c r="H1" s="2"/>
      <c r="I1" s="171"/>
      <c r="J1" s="171"/>
      <c r="K1" s="171"/>
      <c r="L1" s="171"/>
      <c r="M1" s="171"/>
      <c r="N1" s="171"/>
      <c r="O1" s="171"/>
      <c r="P1" s="171"/>
      <c r="Q1" s="171"/>
      <c r="R1" s="171"/>
      <c r="S1" s="6"/>
      <c r="T1" s="2"/>
      <c r="U1" s="2"/>
      <c r="V1" s="171"/>
      <c r="W1" s="2"/>
      <c r="X1" s="7" t="s">
        <v>14</v>
      </c>
      <c r="Y1" s="2"/>
      <c r="Z1" s="2"/>
      <c r="AA1" s="2"/>
      <c r="AB1" s="2"/>
      <c r="AC1" s="2"/>
      <c r="AD1" s="2"/>
      <c r="AE1" s="7" t="s">
        <v>15</v>
      </c>
      <c r="AF1" s="171"/>
      <c r="AG1" s="2"/>
      <c r="AH1" s="8"/>
      <c r="AI1" s="5"/>
      <c r="AJ1" s="5"/>
      <c r="AK1" s="5"/>
      <c r="AL1" s="38"/>
      <c r="AM1" s="38"/>
      <c r="AN1" s="5"/>
      <c r="AO1" s="5"/>
      <c r="AP1" s="5"/>
      <c r="AQ1" s="5"/>
      <c r="AR1" s="5"/>
      <c r="AS1" s="5"/>
      <c r="AT1" s="5"/>
      <c r="AU1" s="5"/>
    </row>
    <row r="2" spans="1:39" ht="13.5" customHeight="1">
      <c r="A2" s="2"/>
      <c r="B2" s="242"/>
      <c r="C2" s="242"/>
      <c r="D2" s="9"/>
      <c r="E2" s="242"/>
      <c r="F2" s="242"/>
      <c r="G2" s="242"/>
      <c r="H2" s="242"/>
      <c r="I2" s="242"/>
      <c r="J2" s="242"/>
      <c r="K2" s="242"/>
      <c r="L2" s="242"/>
      <c r="M2" s="242"/>
      <c r="N2" s="242"/>
      <c r="O2" s="242"/>
      <c r="P2" s="242"/>
      <c r="Q2" s="242"/>
      <c r="R2" s="242"/>
      <c r="S2" s="242"/>
      <c r="T2" s="242"/>
      <c r="U2" s="242"/>
      <c r="V2" s="221"/>
      <c r="W2" s="10"/>
      <c r="X2" s="244"/>
      <c r="Y2" s="244"/>
      <c r="Z2" s="244"/>
      <c r="AA2" s="244"/>
      <c r="AB2" s="244"/>
      <c r="AC2" s="244"/>
      <c r="AD2" s="10"/>
      <c r="AE2" s="246"/>
      <c r="AF2" s="246"/>
      <c r="AG2" s="246"/>
      <c r="AH2" s="11"/>
      <c r="AL2" s="38"/>
      <c r="AM2" s="38"/>
    </row>
    <row r="3" spans="1:39" ht="13.5" customHeight="1">
      <c r="A3" s="2"/>
      <c r="B3" s="243"/>
      <c r="C3" s="243"/>
      <c r="D3" s="9"/>
      <c r="E3" s="243"/>
      <c r="F3" s="243"/>
      <c r="G3" s="243"/>
      <c r="H3" s="243"/>
      <c r="I3" s="243"/>
      <c r="J3" s="243"/>
      <c r="K3" s="243"/>
      <c r="L3" s="243"/>
      <c r="M3" s="243"/>
      <c r="N3" s="243"/>
      <c r="O3" s="243"/>
      <c r="P3" s="243"/>
      <c r="Q3" s="243"/>
      <c r="R3" s="243"/>
      <c r="S3" s="243"/>
      <c r="T3" s="243"/>
      <c r="U3" s="243"/>
      <c r="V3" s="221"/>
      <c r="W3" s="10"/>
      <c r="X3" s="245"/>
      <c r="Y3" s="245"/>
      <c r="Z3" s="245"/>
      <c r="AA3" s="245"/>
      <c r="AB3" s="245"/>
      <c r="AC3" s="245"/>
      <c r="AD3" s="10"/>
      <c r="AE3" s="247"/>
      <c r="AF3" s="247"/>
      <c r="AG3" s="247"/>
      <c r="AH3" s="11"/>
      <c r="AL3" s="38"/>
      <c r="AM3" s="38"/>
    </row>
    <row r="4" spans="1:39" ht="13.5" customHeight="1">
      <c r="A4" s="2"/>
      <c r="B4" s="3" t="s">
        <v>16</v>
      </c>
      <c r="D4" s="15"/>
      <c r="E4" s="16"/>
      <c r="H4" s="2"/>
      <c r="S4" s="6"/>
      <c r="T4" s="2"/>
      <c r="U4" s="2"/>
      <c r="W4" s="2"/>
      <c r="X4" s="2"/>
      <c r="Y4" s="2"/>
      <c r="Z4" s="2"/>
      <c r="AA4" s="2"/>
      <c r="AB4" s="2"/>
      <c r="AC4" s="2"/>
      <c r="AD4" s="2"/>
      <c r="AE4" s="2"/>
      <c r="AG4" s="10"/>
      <c r="AH4" s="17"/>
      <c r="AL4" s="38"/>
      <c r="AM4" s="38"/>
    </row>
    <row r="5" spans="1:39" ht="13.5" customHeight="1">
      <c r="A5" s="2"/>
      <c r="B5" s="2"/>
      <c r="C5" s="18"/>
      <c r="D5" s="19"/>
      <c r="E5" s="16"/>
      <c r="S5" s="6"/>
      <c r="T5" s="2"/>
      <c r="U5" s="2"/>
      <c r="W5" s="2"/>
      <c r="X5" s="2"/>
      <c r="Y5" s="2"/>
      <c r="Z5" s="2"/>
      <c r="AA5" s="2"/>
      <c r="AB5" s="2"/>
      <c r="AC5" s="2"/>
      <c r="AD5" s="21"/>
      <c r="AE5" s="2"/>
      <c r="AG5" s="10"/>
      <c r="AH5" s="17"/>
      <c r="AL5" s="38"/>
      <c r="AM5" s="38"/>
    </row>
    <row r="6" spans="1:39" ht="13.5" customHeight="1">
      <c r="A6" s="2"/>
      <c r="B6" s="2"/>
      <c r="E6" s="22">
        <v>2012</v>
      </c>
      <c r="F6" s="172"/>
      <c r="G6" s="172"/>
      <c r="H6" s="23" t="s">
        <v>17</v>
      </c>
      <c r="S6" s="6"/>
      <c r="Z6" s="2"/>
      <c r="AA6" s="24" t="s">
        <v>18</v>
      </c>
      <c r="AB6" s="25"/>
      <c r="AC6" s="26"/>
      <c r="AD6" s="27"/>
      <c r="AE6" s="28"/>
      <c r="AF6" s="236">
        <f>(S10/100)*(S10/100)*22</f>
        <v>63.57999999999999</v>
      </c>
      <c r="AG6" s="29">
        <f>AF6</f>
        <v>63.57999999999999</v>
      </c>
      <c r="AH6" s="30"/>
      <c r="AL6" s="38"/>
      <c r="AM6" s="38"/>
    </row>
    <row r="7" spans="1:39" ht="13.5" customHeight="1">
      <c r="A7" s="2"/>
      <c r="B7" s="2"/>
      <c r="E7" s="22">
        <v>1</v>
      </c>
      <c r="F7" s="177"/>
      <c r="G7" s="177"/>
      <c r="H7" s="23" t="s">
        <v>19</v>
      </c>
      <c r="S7" s="6"/>
      <c r="Z7" s="2"/>
      <c r="AA7" s="31" t="s">
        <v>20</v>
      </c>
      <c r="AB7" s="32"/>
      <c r="AC7" s="33"/>
      <c r="AD7" s="34"/>
      <c r="AE7" s="35"/>
      <c r="AF7" s="237"/>
      <c r="AG7" s="36">
        <f>W10/((S10/100)*(S10/100))</f>
        <v>24.221453287197235</v>
      </c>
      <c r="AH7" s="37"/>
      <c r="AL7" s="38"/>
      <c r="AM7" s="38"/>
    </row>
    <row r="8" spans="1:39" s="12" customFormat="1" ht="13.5" customHeight="1">
      <c r="A8" s="8"/>
      <c r="B8" s="8"/>
      <c r="C8" s="39"/>
      <c r="D8" s="39"/>
      <c r="E8" s="39"/>
      <c r="F8" s="173"/>
      <c r="G8" s="173"/>
      <c r="H8" s="40"/>
      <c r="I8" s="173"/>
      <c r="J8" s="173"/>
      <c r="K8" s="173"/>
      <c r="L8" s="173"/>
      <c r="M8" s="173"/>
      <c r="N8" s="173"/>
      <c r="O8" s="173"/>
      <c r="P8" s="173"/>
      <c r="Q8" s="173"/>
      <c r="R8" s="173"/>
      <c r="S8" s="41"/>
      <c r="V8" s="173"/>
      <c r="W8" s="42"/>
      <c r="Z8" s="8"/>
      <c r="AA8" s="43" t="s">
        <v>21</v>
      </c>
      <c r="AB8" s="44"/>
      <c r="AC8" s="45"/>
      <c r="AD8" s="46"/>
      <c r="AE8" s="47"/>
      <c r="AF8" s="238"/>
      <c r="AG8" s="48">
        <f>W10*I17</f>
        <v>1561</v>
      </c>
      <c r="AH8" s="37"/>
      <c r="AL8" s="38"/>
      <c r="AM8" s="38"/>
    </row>
    <row r="9" spans="1:39" s="12" customFormat="1" ht="13.5" customHeight="1">
      <c r="A9" s="8"/>
      <c r="B9" s="8"/>
      <c r="C9" s="15"/>
      <c r="D9" s="15"/>
      <c r="E9" s="15"/>
      <c r="F9" s="173"/>
      <c r="G9" s="173"/>
      <c r="H9" s="40"/>
      <c r="I9" s="173"/>
      <c r="J9" s="173"/>
      <c r="K9" s="173"/>
      <c r="L9" s="173"/>
      <c r="M9" s="173"/>
      <c r="N9" s="173"/>
      <c r="O9" s="173"/>
      <c r="P9" s="173"/>
      <c r="Q9" s="173"/>
      <c r="R9" s="173"/>
      <c r="S9" s="49"/>
      <c r="V9" s="173"/>
      <c r="Z9" s="50"/>
      <c r="AA9" s="51" t="s">
        <v>22</v>
      </c>
      <c r="AB9" s="32"/>
      <c r="AC9" s="33"/>
      <c r="AD9" s="52"/>
      <c r="AE9" s="52"/>
      <c r="AF9" s="239"/>
      <c r="AG9" s="52"/>
      <c r="AH9" s="37"/>
      <c r="AL9" s="165"/>
      <c r="AM9" s="165"/>
    </row>
    <row r="10" spans="1:34" ht="13.5" customHeight="1">
      <c r="A10" s="8"/>
      <c r="B10" s="8"/>
      <c r="C10" s="248"/>
      <c r="D10" s="248"/>
      <c r="E10" s="248"/>
      <c r="H10" s="53" t="s">
        <v>23</v>
      </c>
      <c r="I10" s="172"/>
      <c r="J10" s="172"/>
      <c r="K10" s="172"/>
      <c r="L10" s="172"/>
      <c r="M10" s="172"/>
      <c r="N10" s="172"/>
      <c r="O10" s="172"/>
      <c r="P10" s="172"/>
      <c r="Q10" s="172"/>
      <c r="R10" s="172"/>
      <c r="S10" s="54">
        <v>170</v>
      </c>
      <c r="T10" s="55" t="s">
        <v>24</v>
      </c>
      <c r="U10" s="53" t="s">
        <v>25</v>
      </c>
      <c r="V10" s="222"/>
      <c r="W10" s="249">
        <v>70</v>
      </c>
      <c r="X10" s="249"/>
      <c r="Y10" s="56" t="s">
        <v>26</v>
      </c>
      <c r="Z10" s="2"/>
      <c r="AA10" s="31" t="s">
        <v>27</v>
      </c>
      <c r="AB10" s="32"/>
      <c r="AC10" s="33"/>
      <c r="AD10" s="52"/>
      <c r="AE10" s="52"/>
      <c r="AF10" s="239"/>
      <c r="AG10" s="52"/>
      <c r="AH10" s="37"/>
    </row>
    <row r="11" spans="1:34" ht="13.5" customHeight="1">
      <c r="A11" s="5"/>
      <c r="B11" s="251"/>
      <c r="C11" s="251"/>
      <c r="D11" s="251"/>
      <c r="E11" s="168"/>
      <c r="F11" s="178"/>
      <c r="G11" s="178"/>
      <c r="H11" s="53" t="s">
        <v>28</v>
      </c>
      <c r="I11" s="172"/>
      <c r="J11" s="172"/>
      <c r="K11" s="172"/>
      <c r="L11" s="172"/>
      <c r="M11" s="172"/>
      <c r="N11" s="172"/>
      <c r="O11" s="172"/>
      <c r="P11" s="172"/>
      <c r="Q11" s="172"/>
      <c r="R11" s="172"/>
      <c r="S11" s="57">
        <v>40</v>
      </c>
      <c r="T11" s="55" t="s">
        <v>29</v>
      </c>
      <c r="U11" s="53" t="s">
        <v>30</v>
      </c>
      <c r="V11" s="222"/>
      <c r="W11" s="250">
        <v>1</v>
      </c>
      <c r="X11" s="250"/>
      <c r="Y11" s="58" t="s">
        <v>31</v>
      </c>
      <c r="Z11" s="4"/>
      <c r="AA11" s="51" t="s">
        <v>32</v>
      </c>
      <c r="AB11" s="59"/>
      <c r="AC11" s="34"/>
      <c r="AD11" s="52"/>
      <c r="AE11" s="34"/>
      <c r="AF11" s="237">
        <f>W10*K17*10*4</f>
        <v>42.980000000000004</v>
      </c>
      <c r="AG11" s="60">
        <f>AF11</f>
        <v>42.980000000000004</v>
      </c>
      <c r="AH11" s="37"/>
    </row>
    <row r="12" spans="1:34" ht="13.5" customHeight="1">
      <c r="A12" s="5"/>
      <c r="B12" s="251"/>
      <c r="C12" s="251"/>
      <c r="D12" s="251"/>
      <c r="E12" s="61"/>
      <c r="F12" s="178"/>
      <c r="G12" s="178"/>
      <c r="H12" s="61"/>
      <c r="I12" s="187"/>
      <c r="J12" s="187"/>
      <c r="K12" s="187"/>
      <c r="L12" s="187"/>
      <c r="M12" s="187"/>
      <c r="N12" s="187"/>
      <c r="O12" s="187"/>
      <c r="P12" s="187"/>
      <c r="Q12" s="187"/>
      <c r="R12" s="187"/>
      <c r="S12" s="61"/>
      <c r="T12" s="47"/>
      <c r="U12" s="52" t="s">
        <v>33</v>
      </c>
      <c r="V12" s="222"/>
      <c r="W12" s="252">
        <v>80</v>
      </c>
      <c r="X12" s="252"/>
      <c r="Y12" s="56" t="s">
        <v>34</v>
      </c>
      <c r="Z12" s="4"/>
      <c r="AA12" s="31" t="s">
        <v>35</v>
      </c>
      <c r="AB12" s="32"/>
      <c r="AC12" s="33"/>
      <c r="AD12" s="52"/>
      <c r="AE12" s="34"/>
      <c r="AF12" s="237">
        <f>S10-100</f>
        <v>70</v>
      </c>
      <c r="AG12" s="62">
        <f>AF12</f>
        <v>70</v>
      </c>
      <c r="AH12" s="37"/>
    </row>
    <row r="13" spans="2:34" ht="13.5" customHeight="1">
      <c r="B13" s="251"/>
      <c r="C13" s="251"/>
      <c r="D13" s="251"/>
      <c r="E13" s="63"/>
      <c r="F13" s="191"/>
      <c r="G13" s="191"/>
      <c r="H13" s="253" t="s">
        <v>36</v>
      </c>
      <c r="I13" s="253"/>
      <c r="J13" s="253"/>
      <c r="K13" s="253"/>
      <c r="L13" s="253"/>
      <c r="M13" s="253"/>
      <c r="N13" s="253"/>
      <c r="O13" s="253"/>
      <c r="P13" s="253"/>
      <c r="Q13" s="253"/>
      <c r="R13" s="253"/>
      <c r="S13" s="253"/>
      <c r="T13" s="253"/>
      <c r="U13" s="254">
        <v>0</v>
      </c>
      <c r="V13" s="254"/>
      <c r="W13" s="254"/>
      <c r="X13" s="254"/>
      <c r="Y13" s="56" t="s">
        <v>37</v>
      </c>
      <c r="AA13" s="255" t="s">
        <v>38</v>
      </c>
      <c r="AB13" s="256"/>
      <c r="AC13" s="256"/>
      <c r="AD13" s="256"/>
      <c r="AE13" s="256"/>
      <c r="AF13" s="256"/>
      <c r="AG13" s="256"/>
      <c r="AH13" s="257"/>
    </row>
    <row r="14" spans="1:34" s="12" customFormat="1" ht="13.5" customHeight="1">
      <c r="A14" s="64"/>
      <c r="B14" s="251"/>
      <c r="C14" s="251"/>
      <c r="D14" s="251"/>
      <c r="E14" s="63"/>
      <c r="F14" s="188"/>
      <c r="G14" s="188"/>
      <c r="H14" s="63"/>
      <c r="I14" s="188"/>
      <c r="J14" s="188"/>
      <c r="K14" s="188"/>
      <c r="L14" s="188"/>
      <c r="M14" s="188"/>
      <c r="N14" s="188"/>
      <c r="O14" s="188"/>
      <c r="P14" s="188"/>
      <c r="Q14" s="188"/>
      <c r="R14" s="188"/>
      <c r="S14" s="65"/>
      <c r="V14" s="173"/>
      <c r="W14" s="5"/>
      <c r="X14" s="66"/>
      <c r="AA14" s="258"/>
      <c r="AB14" s="259"/>
      <c r="AC14" s="259"/>
      <c r="AD14" s="259"/>
      <c r="AE14" s="259"/>
      <c r="AF14" s="259"/>
      <c r="AG14" s="259"/>
      <c r="AH14" s="260"/>
    </row>
    <row r="15" spans="1:34" s="71" customFormat="1" ht="30.75" customHeight="1">
      <c r="A15" s="67"/>
      <c r="B15" s="251"/>
      <c r="C15" s="251"/>
      <c r="D15" s="251"/>
      <c r="E15" s="164">
        <f>IF($K$51&gt;527," ",VLOOKUP($K$51,$I$20:$M$40,4,1))</f>
        <v>0</v>
      </c>
      <c r="F15" s="196" t="str">
        <f>IF($K$51&gt;99999," ",VLOOKUP($K$51,$I$20:$N$40,6,1))</f>
        <v>画像１</v>
      </c>
      <c r="G15" s="192"/>
      <c r="H15" s="69" t="str">
        <f>IF(K51=0,"　",IF(K51&lt;526.999,"都市",IF(K51&gt;527,"祝")))</f>
        <v>　</v>
      </c>
      <c r="I15" s="199"/>
      <c r="J15" s="199"/>
      <c r="K15" s="199"/>
      <c r="L15" s="199"/>
      <c r="M15" s="199"/>
      <c r="N15" s="199"/>
      <c r="O15" s="199"/>
      <c r="P15" s="199"/>
      <c r="Q15" s="199"/>
      <c r="R15" s="199"/>
      <c r="S15" s="261" t="str">
        <f>IF($K$51&gt;527,"スイスアルプスコース ",VLOOKUP($K$51,$I$20:$M$40,5,1))</f>
        <v>スイスアルプスウォーク</v>
      </c>
      <c r="T15" s="261"/>
      <c r="U15" s="261"/>
      <c r="V15" s="261"/>
      <c r="W15" s="261"/>
      <c r="X15" s="261"/>
      <c r="Y15" s="261"/>
      <c r="Z15" s="261"/>
      <c r="AA15" s="70" t="str">
        <f>IF(K51=0,"スタートです！",IF(K51&gt;527,"制覇しました！！","を通過しました！"))</f>
        <v>スタートです！</v>
      </c>
      <c r="AB15" s="70"/>
      <c r="AC15" s="70"/>
      <c r="AD15" s="70"/>
      <c r="AE15" s="70"/>
      <c r="AF15" s="231"/>
      <c r="AG15" s="70"/>
      <c r="AH15" s="70"/>
    </row>
    <row r="16" spans="1:38" s="75" customFormat="1" ht="13.5" customHeight="1">
      <c r="A16" s="72"/>
      <c r="B16" s="73"/>
      <c r="C16" s="74" t="s">
        <v>39</v>
      </c>
      <c r="D16" s="74"/>
      <c r="E16" s="73" t="s">
        <v>40</v>
      </c>
      <c r="F16" s="189"/>
      <c r="G16" s="189"/>
      <c r="I16" s="189"/>
      <c r="J16" s="189"/>
      <c r="K16" s="189"/>
      <c r="L16" s="189"/>
      <c r="M16" s="189"/>
      <c r="N16" s="189"/>
      <c r="O16" s="189"/>
      <c r="P16" s="189"/>
      <c r="Q16" s="189"/>
      <c r="R16" s="189"/>
      <c r="S16" s="76"/>
      <c r="V16" s="189"/>
      <c r="X16" s="75" t="s">
        <v>41</v>
      </c>
      <c r="AF16" s="189"/>
      <c r="AJ16" s="71"/>
      <c r="AK16" s="71"/>
      <c r="AL16" s="71"/>
    </row>
    <row r="17" spans="1:38" s="80" customFormat="1" ht="14.25">
      <c r="A17" s="77"/>
      <c r="B17" s="78" t="s">
        <v>42</v>
      </c>
      <c r="C17" s="79"/>
      <c r="D17" s="79"/>
      <c r="E17" s="78" t="s">
        <v>43</v>
      </c>
      <c r="F17" s="190"/>
      <c r="G17" s="190"/>
      <c r="I17" s="262" t="str">
        <f>IF(W11=1,IF(S11&gt;70,"21.5",IF(S11&gt;50,"21.5",IF(S11&gt;30,"22.3",IF(S11&gt;18,"24")))),IF(S11&gt;70,"20.7",IF(S11&gt;50,"20.7",IF(S11&gt;30,"21.7",IF(S11&gt;18,"23.6")))))</f>
        <v>22.3</v>
      </c>
      <c r="J17" s="262"/>
      <c r="K17" s="263" t="str">
        <f>IF(W11=1,IF(S11&gt;49,"0.01514",IF(S11&gt;39,"0.01535",IF(S11&gt;29,"0.01583",IF(S11&gt;15,"0.01653")))),IF(S11&gt;49,"0.01451",IF(S11&gt;39,"0.01465",IF(S11&gt;29,"0.01528",IF(S11&gt;15,"0.01639")))))</f>
        <v>0.01535</v>
      </c>
      <c r="L17" s="263"/>
      <c r="M17" s="190"/>
      <c r="N17" s="190"/>
      <c r="O17" s="190"/>
      <c r="P17" s="190"/>
      <c r="Q17" s="190"/>
      <c r="R17" s="190"/>
      <c r="S17" s="81"/>
      <c r="V17" s="190"/>
      <c r="X17" s="80" t="s">
        <v>44</v>
      </c>
      <c r="AF17" s="190"/>
      <c r="AJ17" s="71"/>
      <c r="AK17" s="71"/>
      <c r="AL17" s="71"/>
    </row>
    <row r="18" spans="1:34" s="71" customFormat="1" ht="14.25" customHeight="1">
      <c r="A18" s="8"/>
      <c r="B18" s="82"/>
      <c r="C18" s="264" t="s">
        <v>45</v>
      </c>
      <c r="D18" s="83"/>
      <c r="E18" s="266" t="s">
        <v>46</v>
      </c>
      <c r="F18" s="180" t="s">
        <v>47</v>
      </c>
      <c r="G18" s="180" t="s">
        <v>48</v>
      </c>
      <c r="H18" s="268" t="s">
        <v>49</v>
      </c>
      <c r="I18" s="174" t="s">
        <v>155</v>
      </c>
      <c r="J18" s="174" t="s">
        <v>156</v>
      </c>
      <c r="K18" s="174" t="s">
        <v>157</v>
      </c>
      <c r="L18" s="174"/>
      <c r="M18" s="174"/>
      <c r="N18" s="174"/>
      <c r="O18" s="174" t="s">
        <v>158</v>
      </c>
      <c r="P18" s="174"/>
      <c r="Q18" s="174"/>
      <c r="R18" s="174"/>
      <c r="S18" s="270" t="s">
        <v>50</v>
      </c>
      <c r="T18" s="270"/>
      <c r="U18" s="271"/>
      <c r="V18" s="217"/>
      <c r="W18" s="84"/>
      <c r="X18" s="273" t="s">
        <v>51</v>
      </c>
      <c r="Y18" s="274"/>
      <c r="Z18" s="84"/>
      <c r="AA18" s="277" t="s">
        <v>52</v>
      </c>
      <c r="AB18" s="278"/>
      <c r="AC18" s="281" t="s">
        <v>53</v>
      </c>
      <c r="AD18" s="278"/>
      <c r="AE18" s="281" t="s">
        <v>54</v>
      </c>
      <c r="AF18" s="278"/>
      <c r="AG18" s="282"/>
      <c r="AH18" s="85"/>
    </row>
    <row r="19" spans="1:34" s="71" customFormat="1" ht="14.25" customHeight="1">
      <c r="A19" s="8"/>
      <c r="B19" s="86"/>
      <c r="C19" s="265"/>
      <c r="D19" s="87"/>
      <c r="E19" s="267"/>
      <c r="F19" s="181"/>
      <c r="G19" s="182" t="s">
        <v>134</v>
      </c>
      <c r="H19" s="269"/>
      <c r="I19" s="197">
        <f>IF(G20=0,0,G20)</f>
        <v>0</v>
      </c>
      <c r="J19" s="113"/>
      <c r="K19" s="198">
        <f>U13*AG12/100000</f>
        <v>0</v>
      </c>
      <c r="L19" s="113"/>
      <c r="M19" s="113"/>
      <c r="N19" s="113"/>
      <c r="O19" s="113"/>
      <c r="P19" s="113"/>
      <c r="Q19" s="113"/>
      <c r="R19" s="113"/>
      <c r="S19" s="272"/>
      <c r="T19" s="272"/>
      <c r="U19" s="241"/>
      <c r="V19" s="218"/>
      <c r="W19" s="84"/>
      <c r="X19" s="275"/>
      <c r="Y19" s="276"/>
      <c r="Z19" s="84"/>
      <c r="AA19" s="279"/>
      <c r="AB19" s="280"/>
      <c r="AC19" s="280"/>
      <c r="AD19" s="280"/>
      <c r="AE19" s="280"/>
      <c r="AF19" s="280"/>
      <c r="AG19" s="283"/>
      <c r="AH19" s="88"/>
    </row>
    <row r="20" spans="1:47" s="100" customFormat="1" ht="14.25" customHeight="1">
      <c r="A20" s="2"/>
      <c r="B20" s="89">
        <f>DATE($E$6,$E$7,1)</f>
        <v>40909</v>
      </c>
      <c r="C20" s="166"/>
      <c r="D20" s="91"/>
      <c r="E20" s="169"/>
      <c r="F20" s="183">
        <f>IF($S$10=0,0,$S$10-100)</f>
        <v>70</v>
      </c>
      <c r="G20" s="183">
        <f>E20*F20/100000</f>
        <v>0</v>
      </c>
      <c r="H20" s="92">
        <f>K19+G20</f>
        <v>0</v>
      </c>
      <c r="I20" s="179">
        <v>0</v>
      </c>
      <c r="J20" s="179"/>
      <c r="K20" s="205">
        <f>IF(O20=0,0,(E20*F20)/100000)</f>
        <v>0</v>
      </c>
      <c r="L20" s="179"/>
      <c r="M20" s="179" t="s">
        <v>132</v>
      </c>
      <c r="N20" s="206" t="s">
        <v>101</v>
      </c>
      <c r="O20" s="234">
        <f aca="true" t="shared" si="0" ref="O20:O27">H20</f>
        <v>0</v>
      </c>
      <c r="P20" s="216" t="b">
        <v>0</v>
      </c>
      <c r="Q20" s="216" t="b">
        <v>0</v>
      </c>
      <c r="R20" s="216" t="b">
        <v>0</v>
      </c>
      <c r="S20" s="284" t="str">
        <f>IF(E20=0," ",V20)</f>
        <v> </v>
      </c>
      <c r="T20" s="284"/>
      <c r="U20" s="285"/>
      <c r="V20" s="219">
        <f aca="true" t="shared" si="1" ref="V20:V50">IF(O20&gt;9999999,VLOOKUP(O20,$I$20:$M$74,5,1),IF(O20&gt;0,VLOOKUP(O20,$I$20:$M$74,5,1),IF(O20=0,0)))</f>
        <v>0</v>
      </c>
      <c r="W20" s="94"/>
      <c r="X20" s="286"/>
      <c r="Y20" s="287"/>
      <c r="Z20" s="94"/>
      <c r="AA20" s="95"/>
      <c r="AB20" s="96"/>
      <c r="AC20" s="97"/>
      <c r="AD20" s="98"/>
      <c r="AE20" s="288"/>
      <c r="AF20" s="288"/>
      <c r="AG20" s="289"/>
      <c r="AH20" s="99"/>
      <c r="AI20" s="71"/>
      <c r="AK20" s="71"/>
      <c r="AL20" s="71"/>
      <c r="AN20" s="71"/>
      <c r="AO20" s="71"/>
      <c r="AP20" s="71"/>
      <c r="AQ20" s="71"/>
      <c r="AR20" s="71"/>
      <c r="AS20" s="71"/>
      <c r="AT20" s="71"/>
      <c r="AU20" s="71"/>
    </row>
    <row r="21" spans="1:47" s="100" customFormat="1" ht="14.25" customHeight="1">
      <c r="A21" s="2"/>
      <c r="B21" s="101">
        <f>IF(MONTH($B$20)=MONTH($B$20+ROW()-ROW($B$20)),$B$20+ROW()-ROW($B$20),"")</f>
        <v>40910</v>
      </c>
      <c r="C21" s="90"/>
      <c r="D21" s="91"/>
      <c r="E21" s="170"/>
      <c r="F21" s="184">
        <f aca="true" t="shared" si="2" ref="F21:F50">IF($S$10=0,0,$S$10-100)</f>
        <v>70</v>
      </c>
      <c r="G21" s="185">
        <f>E21*F21/100000</f>
        <v>0</v>
      </c>
      <c r="H21" s="102">
        <f>H20+G21</f>
        <v>0</v>
      </c>
      <c r="I21" s="175">
        <v>0.001</v>
      </c>
      <c r="J21" s="175">
        <v>0.001</v>
      </c>
      <c r="K21" s="207">
        <f>IF(O21=0,0,(E21*F21)/100000)</f>
        <v>0</v>
      </c>
      <c r="L21" s="175" t="s">
        <v>81</v>
      </c>
      <c r="M21" s="175" t="s">
        <v>135</v>
      </c>
      <c r="N21" s="103" t="s">
        <v>102</v>
      </c>
      <c r="O21" s="235">
        <f t="shared" si="0"/>
        <v>0</v>
      </c>
      <c r="P21" s="201" t="b">
        <v>0</v>
      </c>
      <c r="Q21" s="201" t="b">
        <v>0</v>
      </c>
      <c r="R21" s="201" t="b">
        <v>0</v>
      </c>
      <c r="S21" s="290" t="str">
        <f>IF(E21=0," ",V21)</f>
        <v> </v>
      </c>
      <c r="T21" s="291"/>
      <c r="U21" s="292"/>
      <c r="V21" s="219">
        <f>IF(O21&gt;9999999,VLOOKUP(O21,$I$20:$M$74,5,1),IF(O21&gt;0,VLOOKUP(O21,$I$20:$M$74,5,1),IF(O21=0,0)))</f>
        <v>0</v>
      </c>
      <c r="W21" s="94"/>
      <c r="X21" s="293"/>
      <c r="Y21" s="294"/>
      <c r="Z21" s="94"/>
      <c r="AA21" s="104"/>
      <c r="AB21" s="105"/>
      <c r="AC21" s="106"/>
      <c r="AD21" s="107"/>
      <c r="AE21" s="295"/>
      <c r="AF21" s="295"/>
      <c r="AG21" s="296"/>
      <c r="AH21" s="99"/>
      <c r="AI21" s="71"/>
      <c r="AK21" s="71"/>
      <c r="AL21" s="71"/>
      <c r="AM21" s="71"/>
      <c r="AN21" s="71"/>
      <c r="AO21" s="71"/>
      <c r="AP21" s="71"/>
      <c r="AQ21" s="71"/>
      <c r="AR21" s="71"/>
      <c r="AS21" s="71"/>
      <c r="AT21" s="71"/>
      <c r="AU21" s="71"/>
    </row>
    <row r="22" spans="1:47" s="100" customFormat="1" ht="14.25" customHeight="1">
      <c r="A22" s="2"/>
      <c r="B22" s="101">
        <f aca="true" t="shared" si="3" ref="B22:B50">IF(MONTH($B$20)=MONTH($B$20+ROW()-ROW($B$20)),$B$20+ROW()-ROW($B$20),"")</f>
        <v>40911</v>
      </c>
      <c r="C22" s="90"/>
      <c r="D22" s="91"/>
      <c r="E22" s="170"/>
      <c r="F22" s="184">
        <f t="shared" si="2"/>
        <v>70</v>
      </c>
      <c r="G22" s="185">
        <f aca="true" t="shared" si="4" ref="G22:G49">E22*F22/100000</f>
        <v>0</v>
      </c>
      <c r="H22" s="102">
        <f aca="true" t="shared" si="5" ref="H22:H49">H21+G22</f>
        <v>0</v>
      </c>
      <c r="I22" s="175">
        <v>17</v>
      </c>
      <c r="J22" s="184">
        <f>I22-I20</f>
        <v>17</v>
      </c>
      <c r="K22" s="207">
        <f>IF(O22=0,0,(E22*F22)/100000)</f>
        <v>0</v>
      </c>
      <c r="L22" s="175" t="s">
        <v>82</v>
      </c>
      <c r="M22" s="175" t="s">
        <v>136</v>
      </c>
      <c r="N22" s="103" t="s">
        <v>103</v>
      </c>
      <c r="O22" s="235">
        <f t="shared" si="0"/>
        <v>0</v>
      </c>
      <c r="P22" s="201" t="b">
        <v>0</v>
      </c>
      <c r="Q22" s="201" t="b">
        <v>0</v>
      </c>
      <c r="R22" s="201" t="b">
        <v>0</v>
      </c>
      <c r="S22" s="290" t="str">
        <f aca="true" t="shared" si="6" ref="S22:S50">IF(E22=0," ",V22)</f>
        <v> </v>
      </c>
      <c r="T22" s="291"/>
      <c r="U22" s="292"/>
      <c r="V22" s="219">
        <f t="shared" si="1"/>
        <v>0</v>
      </c>
      <c r="W22" s="94"/>
      <c r="X22" s="297"/>
      <c r="Y22" s="298"/>
      <c r="Z22" s="94"/>
      <c r="AA22" s="104"/>
      <c r="AB22" s="105"/>
      <c r="AC22" s="106"/>
      <c r="AD22" s="107"/>
      <c r="AE22" s="295"/>
      <c r="AF22" s="295"/>
      <c r="AG22" s="296"/>
      <c r="AH22" s="99"/>
      <c r="AI22" s="71"/>
      <c r="AK22" s="71"/>
      <c r="AL22" s="71"/>
      <c r="AM22" s="71"/>
      <c r="AN22" s="71"/>
      <c r="AO22" s="71"/>
      <c r="AP22" s="71"/>
      <c r="AQ22" s="71"/>
      <c r="AR22" s="71"/>
      <c r="AS22" s="71"/>
      <c r="AT22" s="71"/>
      <c r="AU22" s="71"/>
    </row>
    <row r="23" spans="1:47" s="100" customFormat="1" ht="14.25" customHeight="1">
      <c r="A23" s="2"/>
      <c r="B23" s="101">
        <f t="shared" si="3"/>
        <v>40912</v>
      </c>
      <c r="C23" s="90"/>
      <c r="D23" s="91"/>
      <c r="E23" s="170"/>
      <c r="F23" s="184">
        <f t="shared" si="2"/>
        <v>70</v>
      </c>
      <c r="G23" s="185">
        <f t="shared" si="4"/>
        <v>0</v>
      </c>
      <c r="H23" s="102">
        <f t="shared" si="5"/>
        <v>0</v>
      </c>
      <c r="I23" s="175">
        <v>57</v>
      </c>
      <c r="J23" s="184">
        <f>I23-I22</f>
        <v>40</v>
      </c>
      <c r="K23" s="207">
        <f aca="true" t="shared" si="7" ref="K23:K40">IF(O23=0,0,(E23*F23)/100000)</f>
        <v>0</v>
      </c>
      <c r="L23" s="175" t="s">
        <v>83</v>
      </c>
      <c r="M23" s="175" t="s">
        <v>137</v>
      </c>
      <c r="N23" s="103" t="s">
        <v>104</v>
      </c>
      <c r="O23" s="235">
        <f t="shared" si="0"/>
        <v>0</v>
      </c>
      <c r="P23" s="201" t="b">
        <v>0</v>
      </c>
      <c r="Q23" s="201" t="b">
        <v>0</v>
      </c>
      <c r="R23" s="201" t="b">
        <v>0</v>
      </c>
      <c r="S23" s="290" t="str">
        <f t="shared" si="6"/>
        <v> </v>
      </c>
      <c r="T23" s="291"/>
      <c r="U23" s="292"/>
      <c r="V23" s="219">
        <f t="shared" si="1"/>
        <v>0</v>
      </c>
      <c r="W23" s="94"/>
      <c r="X23" s="297"/>
      <c r="Y23" s="298"/>
      <c r="Z23" s="94"/>
      <c r="AA23" s="104"/>
      <c r="AB23" s="105"/>
      <c r="AC23" s="106"/>
      <c r="AD23" s="107"/>
      <c r="AE23" s="295"/>
      <c r="AF23" s="295"/>
      <c r="AG23" s="296"/>
      <c r="AH23" s="99"/>
      <c r="AI23" s="71"/>
      <c r="AK23" s="71"/>
      <c r="AL23" s="71"/>
      <c r="AM23" s="71"/>
      <c r="AN23" s="71"/>
      <c r="AO23" s="71"/>
      <c r="AP23" s="71"/>
      <c r="AQ23" s="71"/>
      <c r="AR23" s="71"/>
      <c r="AS23" s="71"/>
      <c r="AT23" s="71"/>
      <c r="AU23" s="71"/>
    </row>
    <row r="24" spans="1:47" s="100" customFormat="1" ht="14.25" customHeight="1">
      <c r="A24" s="2"/>
      <c r="B24" s="101">
        <f>IF(MONTH($B$20)=MONTH($B$20+ROW()-ROW($B$20)),$B$20+ROW()-ROW($B$20),"")</f>
        <v>40913</v>
      </c>
      <c r="C24" s="90"/>
      <c r="D24" s="91"/>
      <c r="E24" s="170"/>
      <c r="F24" s="184">
        <f t="shared" si="2"/>
        <v>70</v>
      </c>
      <c r="G24" s="185">
        <f t="shared" si="4"/>
        <v>0</v>
      </c>
      <c r="H24" s="102">
        <f>H23+G24</f>
        <v>0</v>
      </c>
      <c r="I24" s="175">
        <v>108</v>
      </c>
      <c r="J24" s="184">
        <f>I24-I23</f>
        <v>51</v>
      </c>
      <c r="K24" s="207">
        <f t="shared" si="7"/>
        <v>0</v>
      </c>
      <c r="L24" s="175" t="s">
        <v>84</v>
      </c>
      <c r="M24" s="175" t="s">
        <v>138</v>
      </c>
      <c r="N24" s="103" t="s">
        <v>105</v>
      </c>
      <c r="O24" s="235">
        <f t="shared" si="0"/>
        <v>0</v>
      </c>
      <c r="P24" s="201" t="b">
        <v>0</v>
      </c>
      <c r="Q24" s="201" t="b">
        <v>0</v>
      </c>
      <c r="R24" s="201" t="b">
        <v>0</v>
      </c>
      <c r="S24" s="290" t="str">
        <f t="shared" si="6"/>
        <v> </v>
      </c>
      <c r="T24" s="291"/>
      <c r="U24" s="292"/>
      <c r="V24" s="219">
        <f t="shared" si="1"/>
        <v>0</v>
      </c>
      <c r="W24" s="94"/>
      <c r="X24" s="297"/>
      <c r="Y24" s="298"/>
      <c r="Z24" s="94"/>
      <c r="AA24" s="104"/>
      <c r="AB24" s="105"/>
      <c r="AC24" s="106"/>
      <c r="AD24" s="107"/>
      <c r="AE24" s="295"/>
      <c r="AF24" s="295"/>
      <c r="AG24" s="296"/>
      <c r="AH24" s="99"/>
      <c r="AI24" s="71"/>
      <c r="AK24" s="71"/>
      <c r="AL24" s="71"/>
      <c r="AM24" s="71"/>
      <c r="AN24" s="71"/>
      <c r="AO24" s="71"/>
      <c r="AP24" s="71"/>
      <c r="AQ24" s="71"/>
      <c r="AR24" s="71"/>
      <c r="AS24" s="71"/>
      <c r="AT24" s="71"/>
      <c r="AU24" s="71"/>
    </row>
    <row r="25" spans="1:47" s="100" customFormat="1" ht="14.25" customHeight="1">
      <c r="A25" s="2"/>
      <c r="B25" s="101">
        <f t="shared" si="3"/>
        <v>40914</v>
      </c>
      <c r="C25" s="90"/>
      <c r="D25" s="91"/>
      <c r="E25" s="170"/>
      <c r="F25" s="184">
        <f t="shared" si="2"/>
        <v>70</v>
      </c>
      <c r="G25" s="185">
        <f t="shared" si="4"/>
        <v>0</v>
      </c>
      <c r="H25" s="102">
        <f t="shared" si="5"/>
        <v>0</v>
      </c>
      <c r="I25" s="175">
        <v>128</v>
      </c>
      <c r="J25" s="184">
        <f>I25-I24</f>
        <v>20</v>
      </c>
      <c r="K25" s="207">
        <f t="shared" si="7"/>
        <v>0</v>
      </c>
      <c r="L25" s="175" t="s">
        <v>85</v>
      </c>
      <c r="M25" s="175" t="s">
        <v>139</v>
      </c>
      <c r="N25" s="103" t="s">
        <v>106</v>
      </c>
      <c r="O25" s="235">
        <f t="shared" si="0"/>
        <v>0</v>
      </c>
      <c r="P25" s="201" t="b">
        <v>0</v>
      </c>
      <c r="Q25" s="201" t="b">
        <v>0</v>
      </c>
      <c r="R25" s="201" t="b">
        <v>0</v>
      </c>
      <c r="S25" s="290" t="str">
        <f t="shared" si="6"/>
        <v> </v>
      </c>
      <c r="T25" s="291"/>
      <c r="U25" s="292"/>
      <c r="V25" s="219">
        <f t="shared" si="1"/>
        <v>0</v>
      </c>
      <c r="W25" s="94"/>
      <c r="X25" s="297"/>
      <c r="Y25" s="298"/>
      <c r="Z25" s="94"/>
      <c r="AA25" s="104"/>
      <c r="AB25" s="105"/>
      <c r="AC25" s="106"/>
      <c r="AD25" s="107"/>
      <c r="AE25" s="295"/>
      <c r="AF25" s="295"/>
      <c r="AG25" s="296"/>
      <c r="AH25" s="99"/>
      <c r="AI25" s="71"/>
      <c r="AK25" s="71"/>
      <c r="AL25" s="71"/>
      <c r="AM25" s="71"/>
      <c r="AN25" s="71"/>
      <c r="AO25" s="71"/>
      <c r="AP25" s="71"/>
      <c r="AQ25" s="71"/>
      <c r="AR25" s="71"/>
      <c r="AS25" s="71"/>
      <c r="AT25" s="71"/>
      <c r="AU25" s="71"/>
    </row>
    <row r="26" spans="1:47" s="100" customFormat="1" ht="14.25" customHeight="1">
      <c r="A26" s="2"/>
      <c r="B26" s="101">
        <f t="shared" si="3"/>
        <v>40915</v>
      </c>
      <c r="C26" s="90"/>
      <c r="D26" s="91"/>
      <c r="E26" s="170"/>
      <c r="F26" s="184">
        <f t="shared" si="2"/>
        <v>70</v>
      </c>
      <c r="G26" s="185">
        <f t="shared" si="4"/>
        <v>0</v>
      </c>
      <c r="H26" s="102">
        <f>H25+G26</f>
        <v>0</v>
      </c>
      <c r="I26" s="175">
        <v>158</v>
      </c>
      <c r="J26" s="184">
        <f aca="true" t="shared" si="8" ref="J26:J40">I26-I25</f>
        <v>30</v>
      </c>
      <c r="K26" s="207">
        <f t="shared" si="7"/>
        <v>0</v>
      </c>
      <c r="L26" s="175" t="s">
        <v>86</v>
      </c>
      <c r="M26" s="208" t="s">
        <v>140</v>
      </c>
      <c r="N26" s="103" t="s">
        <v>107</v>
      </c>
      <c r="O26" s="235">
        <f t="shared" si="0"/>
        <v>0</v>
      </c>
      <c r="P26" s="201" t="b">
        <v>0</v>
      </c>
      <c r="Q26" s="201" t="b">
        <v>0</v>
      </c>
      <c r="R26" s="201" t="b">
        <v>0</v>
      </c>
      <c r="S26" s="290" t="str">
        <f t="shared" si="6"/>
        <v> </v>
      </c>
      <c r="T26" s="291"/>
      <c r="U26" s="292"/>
      <c r="V26" s="219">
        <f t="shared" si="1"/>
        <v>0</v>
      </c>
      <c r="W26" s="94"/>
      <c r="X26" s="297"/>
      <c r="Y26" s="298"/>
      <c r="Z26" s="94"/>
      <c r="AA26" s="104"/>
      <c r="AB26" s="105"/>
      <c r="AC26" s="106"/>
      <c r="AD26" s="107"/>
      <c r="AE26" s="295"/>
      <c r="AF26" s="295"/>
      <c r="AG26" s="296"/>
      <c r="AH26" s="99"/>
      <c r="AI26" s="71"/>
      <c r="AK26" s="71"/>
      <c r="AL26" s="71"/>
      <c r="AM26" s="71"/>
      <c r="AN26" s="71"/>
      <c r="AO26" s="71"/>
      <c r="AP26" s="71"/>
      <c r="AQ26" s="71"/>
      <c r="AR26" s="71"/>
      <c r="AS26" s="71"/>
      <c r="AT26" s="71"/>
      <c r="AU26" s="71"/>
    </row>
    <row r="27" spans="1:47" s="100" customFormat="1" ht="14.25" customHeight="1">
      <c r="A27" s="2"/>
      <c r="B27" s="101">
        <f t="shared" si="3"/>
        <v>40916</v>
      </c>
      <c r="C27" s="90"/>
      <c r="D27" s="91"/>
      <c r="E27" s="170"/>
      <c r="F27" s="184">
        <f t="shared" si="2"/>
        <v>70</v>
      </c>
      <c r="G27" s="185">
        <f t="shared" si="4"/>
        <v>0</v>
      </c>
      <c r="H27" s="102">
        <f>H26+G27</f>
        <v>0</v>
      </c>
      <c r="I27" s="175">
        <v>185</v>
      </c>
      <c r="J27" s="184">
        <f t="shared" si="8"/>
        <v>27</v>
      </c>
      <c r="K27" s="207">
        <f t="shared" si="7"/>
        <v>0</v>
      </c>
      <c r="L27" s="175" t="s">
        <v>87</v>
      </c>
      <c r="M27" s="175" t="s">
        <v>141</v>
      </c>
      <c r="N27" s="103" t="s">
        <v>108</v>
      </c>
      <c r="O27" s="235">
        <f t="shared" si="0"/>
        <v>0</v>
      </c>
      <c r="P27" s="201" t="b">
        <v>0</v>
      </c>
      <c r="Q27" s="201" t="b">
        <v>0</v>
      </c>
      <c r="R27" s="201" t="b">
        <v>0</v>
      </c>
      <c r="S27" s="290" t="str">
        <f t="shared" si="6"/>
        <v> </v>
      </c>
      <c r="T27" s="291"/>
      <c r="U27" s="292"/>
      <c r="V27" s="219">
        <f t="shared" si="1"/>
        <v>0</v>
      </c>
      <c r="W27" s="94"/>
      <c r="X27" s="297"/>
      <c r="Y27" s="298"/>
      <c r="Z27" s="94"/>
      <c r="AA27" s="104"/>
      <c r="AB27" s="105"/>
      <c r="AC27" s="106"/>
      <c r="AD27" s="107"/>
      <c r="AE27" s="295"/>
      <c r="AF27" s="295"/>
      <c r="AG27" s="296"/>
      <c r="AH27" s="99"/>
      <c r="AI27" s="71"/>
      <c r="AK27" s="71"/>
      <c r="AL27" s="71"/>
      <c r="AM27" s="71"/>
      <c r="AN27" s="71"/>
      <c r="AO27" s="71"/>
      <c r="AP27" s="71"/>
      <c r="AQ27" s="71"/>
      <c r="AR27" s="71"/>
      <c r="AS27" s="71"/>
      <c r="AT27" s="71"/>
      <c r="AU27" s="71"/>
    </row>
    <row r="28" spans="1:47" s="100" customFormat="1" ht="14.25" customHeight="1">
      <c r="A28" s="2"/>
      <c r="B28" s="101">
        <f t="shared" si="3"/>
        <v>40917</v>
      </c>
      <c r="C28" s="90"/>
      <c r="D28" s="91"/>
      <c r="E28" s="170"/>
      <c r="F28" s="184">
        <f t="shared" si="2"/>
        <v>70</v>
      </c>
      <c r="G28" s="185">
        <f t="shared" si="4"/>
        <v>0</v>
      </c>
      <c r="H28" s="102">
        <f t="shared" si="5"/>
        <v>0</v>
      </c>
      <c r="I28" s="175">
        <v>215</v>
      </c>
      <c r="J28" s="184">
        <f t="shared" si="8"/>
        <v>30</v>
      </c>
      <c r="K28" s="207">
        <f t="shared" si="7"/>
        <v>0</v>
      </c>
      <c r="L28" s="175" t="s">
        <v>88</v>
      </c>
      <c r="M28" s="175" t="s">
        <v>142</v>
      </c>
      <c r="N28" s="103" t="s">
        <v>109</v>
      </c>
      <c r="O28" s="235">
        <f aca="true" t="shared" si="9" ref="O28:O49">H28</f>
        <v>0</v>
      </c>
      <c r="P28" s="201" t="b">
        <v>0</v>
      </c>
      <c r="Q28" s="201" t="b">
        <v>0</v>
      </c>
      <c r="R28" s="201" t="b">
        <v>0</v>
      </c>
      <c r="S28" s="290" t="str">
        <f t="shared" si="6"/>
        <v> </v>
      </c>
      <c r="T28" s="291"/>
      <c r="U28" s="292"/>
      <c r="V28" s="219">
        <f t="shared" si="1"/>
        <v>0</v>
      </c>
      <c r="W28" s="94"/>
      <c r="X28" s="297"/>
      <c r="Y28" s="298"/>
      <c r="Z28" s="94"/>
      <c r="AA28" s="104"/>
      <c r="AB28" s="105"/>
      <c r="AC28" s="106"/>
      <c r="AD28" s="107"/>
      <c r="AE28" s="295"/>
      <c r="AF28" s="295"/>
      <c r="AG28" s="296"/>
      <c r="AH28" s="99"/>
      <c r="AI28" s="71"/>
      <c r="AK28" s="71"/>
      <c r="AL28" s="71"/>
      <c r="AM28" s="71"/>
      <c r="AN28" s="71"/>
      <c r="AO28" s="71"/>
      <c r="AP28" s="71"/>
      <c r="AQ28" s="71"/>
      <c r="AR28" s="71"/>
      <c r="AS28" s="71"/>
      <c r="AT28" s="71"/>
      <c r="AU28" s="71"/>
    </row>
    <row r="29" spans="1:47" s="100" customFormat="1" ht="14.25" customHeight="1">
      <c r="A29" s="2"/>
      <c r="B29" s="101">
        <f t="shared" si="3"/>
        <v>40918</v>
      </c>
      <c r="C29" s="90"/>
      <c r="D29" s="91"/>
      <c r="E29" s="170"/>
      <c r="F29" s="184">
        <f t="shared" si="2"/>
        <v>70</v>
      </c>
      <c r="G29" s="185">
        <f t="shared" si="4"/>
        <v>0</v>
      </c>
      <c r="H29" s="102">
        <f t="shared" si="5"/>
        <v>0</v>
      </c>
      <c r="I29" s="175">
        <v>233</v>
      </c>
      <c r="J29" s="184">
        <f t="shared" si="8"/>
        <v>18</v>
      </c>
      <c r="K29" s="207">
        <f t="shared" si="7"/>
        <v>0</v>
      </c>
      <c r="L29" s="175" t="s">
        <v>89</v>
      </c>
      <c r="M29" s="175" t="s">
        <v>143</v>
      </c>
      <c r="N29" s="103" t="s">
        <v>110</v>
      </c>
      <c r="O29" s="235">
        <f t="shared" si="9"/>
        <v>0</v>
      </c>
      <c r="P29" s="201" t="b">
        <v>0</v>
      </c>
      <c r="Q29" s="201" t="b">
        <v>0</v>
      </c>
      <c r="R29" s="201" t="b">
        <v>0</v>
      </c>
      <c r="S29" s="290" t="str">
        <f t="shared" si="6"/>
        <v> </v>
      </c>
      <c r="T29" s="291"/>
      <c r="U29" s="292"/>
      <c r="V29" s="219">
        <f t="shared" si="1"/>
        <v>0</v>
      </c>
      <c r="W29" s="94"/>
      <c r="X29" s="297"/>
      <c r="Y29" s="298"/>
      <c r="Z29" s="94"/>
      <c r="AA29" s="104"/>
      <c r="AB29" s="105"/>
      <c r="AC29" s="106"/>
      <c r="AD29" s="107"/>
      <c r="AE29" s="295"/>
      <c r="AF29" s="295"/>
      <c r="AG29" s="296"/>
      <c r="AH29" s="99"/>
      <c r="AI29" s="71"/>
      <c r="AK29" s="71"/>
      <c r="AL29" s="71"/>
      <c r="AM29" s="71"/>
      <c r="AN29" s="71"/>
      <c r="AO29" s="71"/>
      <c r="AP29" s="71"/>
      <c r="AQ29" s="71"/>
      <c r="AR29" s="71"/>
      <c r="AS29" s="71"/>
      <c r="AT29" s="71"/>
      <c r="AU29" s="71"/>
    </row>
    <row r="30" spans="1:47" s="100" customFormat="1" ht="14.25" customHeight="1">
      <c r="A30" s="2"/>
      <c r="B30" s="101">
        <f t="shared" si="3"/>
        <v>40919</v>
      </c>
      <c r="C30" s="90"/>
      <c r="D30" s="91"/>
      <c r="E30" s="170"/>
      <c r="F30" s="184">
        <f t="shared" si="2"/>
        <v>70</v>
      </c>
      <c r="G30" s="185">
        <f t="shared" si="4"/>
        <v>0</v>
      </c>
      <c r="H30" s="102">
        <f t="shared" si="5"/>
        <v>0</v>
      </c>
      <c r="I30" s="175">
        <v>263</v>
      </c>
      <c r="J30" s="184">
        <f t="shared" si="8"/>
        <v>30</v>
      </c>
      <c r="K30" s="207">
        <f t="shared" si="7"/>
        <v>0</v>
      </c>
      <c r="L30" s="175" t="s">
        <v>90</v>
      </c>
      <c r="M30" s="175" t="s">
        <v>144</v>
      </c>
      <c r="N30" s="103" t="s">
        <v>111</v>
      </c>
      <c r="O30" s="235">
        <f t="shared" si="9"/>
        <v>0</v>
      </c>
      <c r="P30" s="201" t="b">
        <v>0</v>
      </c>
      <c r="Q30" s="201" t="b">
        <v>0</v>
      </c>
      <c r="R30" s="201" t="b">
        <v>0</v>
      </c>
      <c r="S30" s="290" t="str">
        <f t="shared" si="6"/>
        <v> </v>
      </c>
      <c r="T30" s="291"/>
      <c r="U30" s="292"/>
      <c r="V30" s="219">
        <f t="shared" si="1"/>
        <v>0</v>
      </c>
      <c r="W30" s="94"/>
      <c r="X30" s="297"/>
      <c r="Y30" s="298"/>
      <c r="Z30" s="94"/>
      <c r="AA30" s="104"/>
      <c r="AB30" s="105"/>
      <c r="AC30" s="106"/>
      <c r="AD30" s="107"/>
      <c r="AE30" s="295"/>
      <c r="AF30" s="295"/>
      <c r="AG30" s="296"/>
      <c r="AH30" s="99"/>
      <c r="AI30" s="71"/>
      <c r="AK30" s="71"/>
      <c r="AL30" s="71"/>
      <c r="AM30" s="71"/>
      <c r="AN30" s="71"/>
      <c r="AO30" s="71"/>
      <c r="AP30" s="71"/>
      <c r="AQ30" s="71"/>
      <c r="AR30" s="71"/>
      <c r="AS30" s="71"/>
      <c r="AT30" s="71"/>
      <c r="AU30" s="71"/>
    </row>
    <row r="31" spans="1:47" s="100" customFormat="1" ht="14.25" customHeight="1">
      <c r="A31" s="2"/>
      <c r="B31" s="101">
        <f t="shared" si="3"/>
        <v>40920</v>
      </c>
      <c r="C31" s="90"/>
      <c r="D31" s="91"/>
      <c r="E31" s="170"/>
      <c r="F31" s="184">
        <f t="shared" si="2"/>
        <v>70</v>
      </c>
      <c r="G31" s="185">
        <f t="shared" si="4"/>
        <v>0</v>
      </c>
      <c r="H31" s="102">
        <f>H30+G31</f>
        <v>0</v>
      </c>
      <c r="I31" s="175">
        <v>298</v>
      </c>
      <c r="J31" s="184">
        <f t="shared" si="8"/>
        <v>35</v>
      </c>
      <c r="K31" s="207">
        <f t="shared" si="7"/>
        <v>0</v>
      </c>
      <c r="L31" s="175" t="s">
        <v>91</v>
      </c>
      <c r="M31" s="175" t="s">
        <v>145</v>
      </c>
      <c r="N31" s="103" t="s">
        <v>112</v>
      </c>
      <c r="O31" s="235">
        <f t="shared" si="9"/>
        <v>0</v>
      </c>
      <c r="P31" s="201" t="b">
        <v>0</v>
      </c>
      <c r="Q31" s="201" t="b">
        <v>0</v>
      </c>
      <c r="R31" s="201" t="b">
        <v>0</v>
      </c>
      <c r="S31" s="290" t="str">
        <f t="shared" si="6"/>
        <v> </v>
      </c>
      <c r="T31" s="291"/>
      <c r="U31" s="292"/>
      <c r="V31" s="219">
        <f t="shared" si="1"/>
        <v>0</v>
      </c>
      <c r="W31" s="94"/>
      <c r="X31" s="297"/>
      <c r="Y31" s="298"/>
      <c r="Z31" s="94"/>
      <c r="AA31" s="104"/>
      <c r="AB31" s="105"/>
      <c r="AC31" s="106"/>
      <c r="AD31" s="107"/>
      <c r="AE31" s="295"/>
      <c r="AF31" s="295"/>
      <c r="AG31" s="296"/>
      <c r="AH31" s="99"/>
      <c r="AI31" s="71"/>
      <c r="AK31" s="71"/>
      <c r="AL31" s="71"/>
      <c r="AM31" s="71"/>
      <c r="AN31" s="71"/>
      <c r="AO31" s="71"/>
      <c r="AP31" s="71"/>
      <c r="AQ31" s="71"/>
      <c r="AR31" s="71"/>
      <c r="AS31" s="71"/>
      <c r="AT31" s="71"/>
      <c r="AU31" s="71"/>
    </row>
    <row r="32" spans="1:47" s="100" customFormat="1" ht="14.25" customHeight="1">
      <c r="A32" s="2"/>
      <c r="B32" s="101">
        <f t="shared" si="3"/>
        <v>40921</v>
      </c>
      <c r="C32" s="90"/>
      <c r="D32" s="91"/>
      <c r="E32" s="170"/>
      <c r="F32" s="184">
        <f t="shared" si="2"/>
        <v>70</v>
      </c>
      <c r="G32" s="185">
        <f t="shared" si="4"/>
        <v>0</v>
      </c>
      <c r="H32" s="102">
        <f t="shared" si="5"/>
        <v>0</v>
      </c>
      <c r="I32" s="175">
        <v>330</v>
      </c>
      <c r="J32" s="184">
        <f t="shared" si="8"/>
        <v>32</v>
      </c>
      <c r="K32" s="207">
        <f t="shared" si="7"/>
        <v>0</v>
      </c>
      <c r="L32" s="175" t="s">
        <v>92</v>
      </c>
      <c r="M32" s="175" t="s">
        <v>146</v>
      </c>
      <c r="N32" s="103" t="s">
        <v>113</v>
      </c>
      <c r="O32" s="235">
        <f t="shared" si="9"/>
        <v>0</v>
      </c>
      <c r="P32" s="201" t="b">
        <v>0</v>
      </c>
      <c r="Q32" s="201" t="b">
        <v>0</v>
      </c>
      <c r="R32" s="201" t="b">
        <v>0</v>
      </c>
      <c r="S32" s="290" t="str">
        <f t="shared" si="6"/>
        <v> </v>
      </c>
      <c r="T32" s="291"/>
      <c r="U32" s="292"/>
      <c r="V32" s="219">
        <f t="shared" si="1"/>
        <v>0</v>
      </c>
      <c r="W32" s="94"/>
      <c r="X32" s="297"/>
      <c r="Y32" s="298"/>
      <c r="Z32" s="94"/>
      <c r="AA32" s="104"/>
      <c r="AB32" s="105"/>
      <c r="AC32" s="106"/>
      <c r="AD32" s="107"/>
      <c r="AE32" s="295"/>
      <c r="AF32" s="295"/>
      <c r="AG32" s="296"/>
      <c r="AH32" s="99"/>
      <c r="AI32" s="71"/>
      <c r="AK32" s="71"/>
      <c r="AL32" s="71"/>
      <c r="AM32" s="71"/>
      <c r="AN32" s="71"/>
      <c r="AO32" s="71"/>
      <c r="AP32" s="71"/>
      <c r="AQ32" s="71"/>
      <c r="AR32" s="71"/>
      <c r="AS32" s="71"/>
      <c r="AT32" s="71"/>
      <c r="AU32" s="71"/>
    </row>
    <row r="33" spans="1:47" s="100" customFormat="1" ht="14.25" customHeight="1">
      <c r="A33" s="2"/>
      <c r="B33" s="101">
        <f t="shared" si="3"/>
        <v>40922</v>
      </c>
      <c r="C33" s="90"/>
      <c r="D33" s="91"/>
      <c r="E33" s="170"/>
      <c r="F33" s="184">
        <f t="shared" si="2"/>
        <v>70</v>
      </c>
      <c r="G33" s="185">
        <f t="shared" si="4"/>
        <v>0</v>
      </c>
      <c r="H33" s="102">
        <f t="shared" si="5"/>
        <v>0</v>
      </c>
      <c r="I33" s="175">
        <v>350</v>
      </c>
      <c r="J33" s="184">
        <f t="shared" si="8"/>
        <v>20</v>
      </c>
      <c r="K33" s="207">
        <f t="shared" si="7"/>
        <v>0</v>
      </c>
      <c r="L33" s="175" t="s">
        <v>93</v>
      </c>
      <c r="M33" s="175" t="s">
        <v>147</v>
      </c>
      <c r="N33" s="103" t="s">
        <v>114</v>
      </c>
      <c r="O33" s="235">
        <f t="shared" si="9"/>
        <v>0</v>
      </c>
      <c r="P33" s="201" t="b">
        <v>0</v>
      </c>
      <c r="Q33" s="201" t="b">
        <v>0</v>
      </c>
      <c r="R33" s="201" t="b">
        <v>0</v>
      </c>
      <c r="S33" s="290" t="str">
        <f t="shared" si="6"/>
        <v> </v>
      </c>
      <c r="T33" s="291"/>
      <c r="U33" s="292"/>
      <c r="V33" s="219">
        <f t="shared" si="1"/>
        <v>0</v>
      </c>
      <c r="W33" s="94"/>
      <c r="X33" s="297"/>
      <c r="Y33" s="298"/>
      <c r="Z33" s="94"/>
      <c r="AA33" s="104"/>
      <c r="AB33" s="105"/>
      <c r="AC33" s="106"/>
      <c r="AD33" s="107"/>
      <c r="AE33" s="295"/>
      <c r="AF33" s="295"/>
      <c r="AG33" s="296"/>
      <c r="AH33" s="99"/>
      <c r="AI33" s="71"/>
      <c r="AK33" s="71"/>
      <c r="AL33" s="71"/>
      <c r="AM33" s="71"/>
      <c r="AN33" s="71"/>
      <c r="AO33" s="71"/>
      <c r="AP33" s="71"/>
      <c r="AQ33" s="71"/>
      <c r="AR33" s="71"/>
      <c r="AS33" s="71"/>
      <c r="AT33" s="71"/>
      <c r="AU33" s="71"/>
    </row>
    <row r="34" spans="1:47" s="100" customFormat="1" ht="14.25" customHeight="1">
      <c r="A34" s="2"/>
      <c r="B34" s="101">
        <f t="shared" si="3"/>
        <v>40923</v>
      </c>
      <c r="C34" s="90"/>
      <c r="D34" s="91"/>
      <c r="E34" s="170"/>
      <c r="F34" s="184">
        <f t="shared" si="2"/>
        <v>70</v>
      </c>
      <c r="G34" s="185">
        <f t="shared" si="4"/>
        <v>0</v>
      </c>
      <c r="H34" s="102">
        <f t="shared" si="5"/>
        <v>0</v>
      </c>
      <c r="I34" s="175">
        <v>380</v>
      </c>
      <c r="J34" s="184">
        <f t="shared" si="8"/>
        <v>30</v>
      </c>
      <c r="K34" s="207">
        <f t="shared" si="7"/>
        <v>0</v>
      </c>
      <c r="L34" s="175" t="s">
        <v>94</v>
      </c>
      <c r="M34" s="175" t="s">
        <v>148</v>
      </c>
      <c r="N34" s="103" t="s">
        <v>115</v>
      </c>
      <c r="O34" s="235">
        <f t="shared" si="9"/>
        <v>0</v>
      </c>
      <c r="P34" s="201" t="b">
        <v>0</v>
      </c>
      <c r="Q34" s="201" t="b">
        <v>0</v>
      </c>
      <c r="R34" s="201" t="b">
        <v>0</v>
      </c>
      <c r="S34" s="290" t="str">
        <f t="shared" si="6"/>
        <v> </v>
      </c>
      <c r="T34" s="291"/>
      <c r="U34" s="292"/>
      <c r="V34" s="219">
        <f t="shared" si="1"/>
        <v>0</v>
      </c>
      <c r="W34" s="94"/>
      <c r="X34" s="297"/>
      <c r="Y34" s="298"/>
      <c r="Z34" s="94"/>
      <c r="AA34" s="104"/>
      <c r="AB34" s="105"/>
      <c r="AC34" s="106"/>
      <c r="AD34" s="107"/>
      <c r="AE34" s="295"/>
      <c r="AF34" s="295"/>
      <c r="AG34" s="296"/>
      <c r="AH34" s="99"/>
      <c r="AI34" s="71"/>
      <c r="AK34" s="71"/>
      <c r="AL34" s="71"/>
      <c r="AM34" s="71"/>
      <c r="AN34" s="71"/>
      <c r="AO34" s="71"/>
      <c r="AP34" s="71"/>
      <c r="AQ34" s="71"/>
      <c r="AR34" s="71"/>
      <c r="AS34" s="71"/>
      <c r="AT34" s="71"/>
      <c r="AU34" s="71"/>
    </row>
    <row r="35" spans="1:47" s="100" customFormat="1" ht="14.25" customHeight="1">
      <c r="A35" s="2"/>
      <c r="B35" s="101">
        <f t="shared" si="3"/>
        <v>40924</v>
      </c>
      <c r="C35" s="90"/>
      <c r="D35" s="91"/>
      <c r="E35" s="170"/>
      <c r="F35" s="184">
        <f t="shared" si="2"/>
        <v>70</v>
      </c>
      <c r="G35" s="185">
        <f t="shared" si="4"/>
        <v>0</v>
      </c>
      <c r="H35" s="102">
        <f t="shared" si="5"/>
        <v>0</v>
      </c>
      <c r="I35" s="175">
        <v>400</v>
      </c>
      <c r="J35" s="184">
        <f t="shared" si="8"/>
        <v>20</v>
      </c>
      <c r="K35" s="207">
        <f t="shared" si="7"/>
        <v>0</v>
      </c>
      <c r="L35" s="175" t="s">
        <v>95</v>
      </c>
      <c r="M35" s="175" t="s">
        <v>149</v>
      </c>
      <c r="N35" s="103" t="s">
        <v>116</v>
      </c>
      <c r="O35" s="235">
        <f t="shared" si="9"/>
        <v>0</v>
      </c>
      <c r="P35" s="201" t="b">
        <v>0</v>
      </c>
      <c r="Q35" s="201" t="b">
        <v>0</v>
      </c>
      <c r="R35" s="201" t="b">
        <v>0</v>
      </c>
      <c r="S35" s="290" t="str">
        <f t="shared" si="6"/>
        <v> </v>
      </c>
      <c r="T35" s="291"/>
      <c r="U35" s="292"/>
      <c r="V35" s="219">
        <f t="shared" si="1"/>
        <v>0</v>
      </c>
      <c r="W35" s="94"/>
      <c r="X35" s="297"/>
      <c r="Y35" s="298"/>
      <c r="Z35" s="94"/>
      <c r="AA35" s="104"/>
      <c r="AB35" s="105"/>
      <c r="AC35" s="106"/>
      <c r="AD35" s="107"/>
      <c r="AE35" s="295"/>
      <c r="AF35" s="295"/>
      <c r="AG35" s="296"/>
      <c r="AH35" s="99"/>
      <c r="AI35" s="71"/>
      <c r="AK35" s="71"/>
      <c r="AL35" s="71"/>
      <c r="AM35" s="71"/>
      <c r="AN35" s="71"/>
      <c r="AO35" s="71"/>
      <c r="AP35" s="71"/>
      <c r="AQ35" s="71"/>
      <c r="AR35" s="71"/>
      <c r="AS35" s="71"/>
      <c r="AT35" s="71"/>
      <c r="AU35" s="71"/>
    </row>
    <row r="36" spans="1:47" s="100" customFormat="1" ht="14.25" customHeight="1">
      <c r="A36" s="2"/>
      <c r="B36" s="101">
        <f t="shared" si="3"/>
        <v>40925</v>
      </c>
      <c r="C36" s="90"/>
      <c r="D36" s="91"/>
      <c r="E36" s="170"/>
      <c r="F36" s="184">
        <f t="shared" si="2"/>
        <v>70</v>
      </c>
      <c r="G36" s="185">
        <f t="shared" si="4"/>
        <v>0</v>
      </c>
      <c r="H36" s="102">
        <f t="shared" si="5"/>
        <v>0</v>
      </c>
      <c r="I36" s="175">
        <v>418</v>
      </c>
      <c r="J36" s="184">
        <f t="shared" si="8"/>
        <v>18</v>
      </c>
      <c r="K36" s="207">
        <f t="shared" si="7"/>
        <v>0</v>
      </c>
      <c r="L36" s="175" t="s">
        <v>96</v>
      </c>
      <c r="M36" s="175" t="s">
        <v>150</v>
      </c>
      <c r="N36" s="103" t="s">
        <v>117</v>
      </c>
      <c r="O36" s="235">
        <f t="shared" si="9"/>
        <v>0</v>
      </c>
      <c r="P36" s="201" t="b">
        <v>0</v>
      </c>
      <c r="Q36" s="201" t="b">
        <v>0</v>
      </c>
      <c r="R36" s="201" t="b">
        <v>0</v>
      </c>
      <c r="S36" s="290" t="str">
        <f t="shared" si="6"/>
        <v> </v>
      </c>
      <c r="T36" s="291"/>
      <c r="U36" s="292"/>
      <c r="V36" s="219">
        <f t="shared" si="1"/>
        <v>0</v>
      </c>
      <c r="W36" s="94"/>
      <c r="X36" s="297"/>
      <c r="Y36" s="298"/>
      <c r="Z36" s="94"/>
      <c r="AA36" s="104"/>
      <c r="AB36" s="105"/>
      <c r="AC36" s="106"/>
      <c r="AD36" s="107"/>
      <c r="AE36" s="295"/>
      <c r="AF36" s="295"/>
      <c r="AG36" s="296"/>
      <c r="AH36" s="99"/>
      <c r="AI36" s="71"/>
      <c r="AK36" s="71"/>
      <c r="AL36" s="71"/>
      <c r="AM36" s="71"/>
      <c r="AN36" s="71"/>
      <c r="AO36" s="71"/>
      <c r="AP36" s="71"/>
      <c r="AQ36" s="71"/>
      <c r="AR36" s="71"/>
      <c r="AS36" s="71"/>
      <c r="AT36" s="71"/>
      <c r="AU36" s="71"/>
    </row>
    <row r="37" spans="1:47" s="100" customFormat="1" ht="14.25" customHeight="1">
      <c r="A37" s="2"/>
      <c r="B37" s="101">
        <f t="shared" si="3"/>
        <v>40926</v>
      </c>
      <c r="C37" s="90"/>
      <c r="D37" s="91"/>
      <c r="E37" s="170"/>
      <c r="F37" s="184">
        <f t="shared" si="2"/>
        <v>70</v>
      </c>
      <c r="G37" s="185">
        <f t="shared" si="4"/>
        <v>0</v>
      </c>
      <c r="H37" s="102">
        <f t="shared" si="5"/>
        <v>0</v>
      </c>
      <c r="I37" s="175">
        <v>450</v>
      </c>
      <c r="J37" s="184">
        <f t="shared" si="8"/>
        <v>32</v>
      </c>
      <c r="K37" s="207">
        <f t="shared" si="7"/>
        <v>0</v>
      </c>
      <c r="L37" s="175" t="s">
        <v>97</v>
      </c>
      <c r="M37" s="175" t="s">
        <v>151</v>
      </c>
      <c r="N37" s="103" t="s">
        <v>118</v>
      </c>
      <c r="O37" s="235">
        <f t="shared" si="9"/>
        <v>0</v>
      </c>
      <c r="P37" s="201" t="b">
        <v>0</v>
      </c>
      <c r="Q37" s="201" t="b">
        <v>0</v>
      </c>
      <c r="R37" s="201" t="b">
        <v>0</v>
      </c>
      <c r="S37" s="290" t="str">
        <f t="shared" si="6"/>
        <v> </v>
      </c>
      <c r="T37" s="291"/>
      <c r="U37" s="292"/>
      <c r="V37" s="219">
        <f t="shared" si="1"/>
        <v>0</v>
      </c>
      <c r="W37" s="94"/>
      <c r="X37" s="297"/>
      <c r="Y37" s="298"/>
      <c r="Z37" s="94"/>
      <c r="AA37" s="104"/>
      <c r="AB37" s="105"/>
      <c r="AC37" s="106"/>
      <c r="AD37" s="107"/>
      <c r="AE37" s="295"/>
      <c r="AF37" s="295"/>
      <c r="AG37" s="296"/>
      <c r="AH37" s="99"/>
      <c r="AI37" s="71"/>
      <c r="AK37" s="71"/>
      <c r="AL37" s="71"/>
      <c r="AM37" s="71"/>
      <c r="AN37" s="71"/>
      <c r="AO37" s="71"/>
      <c r="AP37" s="71"/>
      <c r="AQ37" s="71"/>
      <c r="AR37" s="71"/>
      <c r="AS37" s="71"/>
      <c r="AT37" s="71"/>
      <c r="AU37" s="71"/>
    </row>
    <row r="38" spans="1:47" s="100" customFormat="1" ht="14.25" customHeight="1">
      <c r="A38" s="2"/>
      <c r="B38" s="101">
        <f t="shared" si="3"/>
        <v>40927</v>
      </c>
      <c r="C38" s="90"/>
      <c r="D38" s="91"/>
      <c r="E38" s="170"/>
      <c r="F38" s="184">
        <f t="shared" si="2"/>
        <v>70</v>
      </c>
      <c r="G38" s="185">
        <f t="shared" si="4"/>
        <v>0</v>
      </c>
      <c r="H38" s="102">
        <f t="shared" si="5"/>
        <v>0</v>
      </c>
      <c r="I38" s="175">
        <v>465</v>
      </c>
      <c r="J38" s="184">
        <f t="shared" si="8"/>
        <v>15</v>
      </c>
      <c r="K38" s="207">
        <f t="shared" si="7"/>
        <v>0</v>
      </c>
      <c r="L38" s="175" t="s">
        <v>98</v>
      </c>
      <c r="M38" s="175" t="s">
        <v>152</v>
      </c>
      <c r="N38" s="103" t="s">
        <v>119</v>
      </c>
      <c r="O38" s="235">
        <f t="shared" si="9"/>
        <v>0</v>
      </c>
      <c r="P38" s="201" t="b">
        <v>0</v>
      </c>
      <c r="Q38" s="201" t="b">
        <v>0</v>
      </c>
      <c r="R38" s="201" t="b">
        <v>0</v>
      </c>
      <c r="S38" s="290" t="str">
        <f t="shared" si="6"/>
        <v> </v>
      </c>
      <c r="T38" s="291"/>
      <c r="U38" s="292"/>
      <c r="V38" s="219">
        <f>IF(O38&gt;9999999,VLOOKUP(O38,$I$20:$M$74,5,1),IF(O38&gt;0,VLOOKUP(O38,$I$20:$M$74,5,1),IF(O38=0,0)))</f>
        <v>0</v>
      </c>
      <c r="W38" s="94"/>
      <c r="X38" s="297"/>
      <c r="Y38" s="298"/>
      <c r="Z38" s="94"/>
      <c r="AA38" s="104"/>
      <c r="AB38" s="105"/>
      <c r="AC38" s="106"/>
      <c r="AD38" s="107"/>
      <c r="AE38" s="295"/>
      <c r="AF38" s="295"/>
      <c r="AG38" s="296"/>
      <c r="AH38" s="99"/>
      <c r="AI38" s="71"/>
      <c r="AK38" s="71"/>
      <c r="AL38" s="71"/>
      <c r="AM38" s="71"/>
      <c r="AN38" s="71"/>
      <c r="AO38" s="71"/>
      <c r="AP38" s="71"/>
      <c r="AQ38" s="71"/>
      <c r="AR38" s="71"/>
      <c r="AS38" s="71"/>
      <c r="AT38" s="71"/>
      <c r="AU38" s="71"/>
    </row>
    <row r="39" spans="1:47" s="100" customFormat="1" ht="14.25" customHeight="1">
      <c r="A39" s="2"/>
      <c r="B39" s="101">
        <f t="shared" si="3"/>
        <v>40928</v>
      </c>
      <c r="C39" s="90"/>
      <c r="D39" s="91"/>
      <c r="E39" s="170"/>
      <c r="F39" s="184">
        <f t="shared" si="2"/>
        <v>70</v>
      </c>
      <c r="G39" s="185">
        <f t="shared" si="4"/>
        <v>0</v>
      </c>
      <c r="H39" s="102">
        <f t="shared" si="5"/>
        <v>0</v>
      </c>
      <c r="I39" s="175">
        <v>500</v>
      </c>
      <c r="J39" s="184">
        <f t="shared" si="8"/>
        <v>35</v>
      </c>
      <c r="K39" s="207">
        <f t="shared" si="7"/>
        <v>0</v>
      </c>
      <c r="L39" s="175" t="s">
        <v>99</v>
      </c>
      <c r="M39" s="175" t="s">
        <v>153</v>
      </c>
      <c r="N39" s="103" t="s">
        <v>120</v>
      </c>
      <c r="O39" s="235">
        <f t="shared" si="9"/>
        <v>0</v>
      </c>
      <c r="P39" s="201" t="b">
        <v>0</v>
      </c>
      <c r="Q39" s="201" t="b">
        <v>0</v>
      </c>
      <c r="R39" s="201" t="b">
        <v>0</v>
      </c>
      <c r="S39" s="290" t="str">
        <f t="shared" si="6"/>
        <v> </v>
      </c>
      <c r="T39" s="291"/>
      <c r="U39" s="292"/>
      <c r="V39" s="219">
        <f t="shared" si="1"/>
        <v>0</v>
      </c>
      <c r="W39" s="94"/>
      <c r="X39" s="297"/>
      <c r="Y39" s="298"/>
      <c r="Z39" s="94"/>
      <c r="AA39" s="104"/>
      <c r="AB39" s="105"/>
      <c r="AC39" s="106"/>
      <c r="AD39" s="107"/>
      <c r="AE39" s="295"/>
      <c r="AF39" s="295"/>
      <c r="AG39" s="296"/>
      <c r="AH39" s="99"/>
      <c r="AI39" s="71"/>
      <c r="AK39" s="71"/>
      <c r="AL39" s="71"/>
      <c r="AM39" s="71"/>
      <c r="AN39" s="71"/>
      <c r="AO39" s="71"/>
      <c r="AP39" s="71"/>
      <c r="AQ39" s="71"/>
      <c r="AR39" s="71"/>
      <c r="AS39" s="71"/>
      <c r="AT39" s="71"/>
      <c r="AU39" s="71"/>
    </row>
    <row r="40" spans="1:47" s="100" customFormat="1" ht="14.25" customHeight="1">
      <c r="A40" s="2"/>
      <c r="B40" s="101">
        <f t="shared" si="3"/>
        <v>40929</v>
      </c>
      <c r="C40" s="90"/>
      <c r="D40" s="91"/>
      <c r="E40" s="170"/>
      <c r="F40" s="184">
        <f t="shared" si="2"/>
        <v>70</v>
      </c>
      <c r="G40" s="185">
        <f t="shared" si="4"/>
        <v>0</v>
      </c>
      <c r="H40" s="102">
        <f t="shared" si="5"/>
        <v>0</v>
      </c>
      <c r="I40" s="175">
        <v>527</v>
      </c>
      <c r="J40" s="184">
        <f t="shared" si="8"/>
        <v>27</v>
      </c>
      <c r="K40" s="207">
        <f t="shared" si="7"/>
        <v>0</v>
      </c>
      <c r="L40" s="175" t="s">
        <v>100</v>
      </c>
      <c r="M40" s="175" t="s">
        <v>154</v>
      </c>
      <c r="N40" s="103" t="s">
        <v>121</v>
      </c>
      <c r="O40" s="235">
        <f t="shared" si="9"/>
        <v>0</v>
      </c>
      <c r="P40" s="201" t="b">
        <v>0</v>
      </c>
      <c r="Q40" s="201" t="b">
        <v>0</v>
      </c>
      <c r="R40" s="201" t="b">
        <v>0</v>
      </c>
      <c r="S40" s="290" t="str">
        <f t="shared" si="6"/>
        <v> </v>
      </c>
      <c r="T40" s="291"/>
      <c r="U40" s="292"/>
      <c r="V40" s="219">
        <f t="shared" si="1"/>
        <v>0</v>
      </c>
      <c r="W40" s="94"/>
      <c r="X40" s="297"/>
      <c r="Y40" s="298"/>
      <c r="Z40" s="94"/>
      <c r="AA40" s="104"/>
      <c r="AB40" s="105"/>
      <c r="AC40" s="106"/>
      <c r="AD40" s="107"/>
      <c r="AE40" s="295"/>
      <c r="AF40" s="295"/>
      <c r="AG40" s="296"/>
      <c r="AH40" s="99"/>
      <c r="AI40" s="71"/>
      <c r="AJ40" s="71"/>
      <c r="AK40" s="71"/>
      <c r="AL40" s="71"/>
      <c r="AM40" s="71"/>
      <c r="AN40" s="71"/>
      <c r="AO40" s="71"/>
      <c r="AP40" s="71"/>
      <c r="AQ40" s="71"/>
      <c r="AR40" s="71"/>
      <c r="AS40" s="71"/>
      <c r="AT40" s="71"/>
      <c r="AU40" s="71"/>
    </row>
    <row r="41" spans="1:47" s="100" customFormat="1" ht="14.25" customHeight="1">
      <c r="A41" s="2"/>
      <c r="B41" s="101">
        <f t="shared" si="3"/>
        <v>40930</v>
      </c>
      <c r="C41" s="90"/>
      <c r="D41" s="91"/>
      <c r="E41" s="170"/>
      <c r="F41" s="184">
        <f t="shared" si="2"/>
        <v>70</v>
      </c>
      <c r="G41" s="185">
        <f t="shared" si="4"/>
        <v>0</v>
      </c>
      <c r="H41" s="102">
        <f t="shared" si="5"/>
        <v>0</v>
      </c>
      <c r="I41" s="103"/>
      <c r="J41" s="103"/>
      <c r="K41" s="207">
        <f>IF(O41=0,0,(E41*F41)/100000)</f>
        <v>0</v>
      </c>
      <c r="L41" s="175"/>
      <c r="M41" s="103"/>
      <c r="N41" s="103"/>
      <c r="O41" s="235">
        <f t="shared" si="9"/>
        <v>0</v>
      </c>
      <c r="P41" s="201" t="b">
        <v>0</v>
      </c>
      <c r="Q41" s="201" t="b">
        <v>0</v>
      </c>
      <c r="R41" s="201" t="b">
        <v>0</v>
      </c>
      <c r="S41" s="290" t="str">
        <f t="shared" si="6"/>
        <v> </v>
      </c>
      <c r="T41" s="291"/>
      <c r="U41" s="292"/>
      <c r="V41" s="219">
        <f t="shared" si="1"/>
        <v>0</v>
      </c>
      <c r="W41" s="94"/>
      <c r="X41" s="297"/>
      <c r="Y41" s="298"/>
      <c r="Z41" s="94"/>
      <c r="AA41" s="104"/>
      <c r="AB41" s="105"/>
      <c r="AC41" s="106"/>
      <c r="AD41" s="107"/>
      <c r="AE41" s="295"/>
      <c r="AF41" s="295"/>
      <c r="AG41" s="296"/>
      <c r="AH41" s="99"/>
      <c r="AI41" s="71"/>
      <c r="AJ41" s="71"/>
      <c r="AK41" s="71"/>
      <c r="AL41" s="71"/>
      <c r="AM41" s="71"/>
      <c r="AN41" s="71"/>
      <c r="AO41" s="71"/>
      <c r="AP41" s="71"/>
      <c r="AQ41" s="71"/>
      <c r="AR41" s="71"/>
      <c r="AS41" s="71"/>
      <c r="AT41" s="71"/>
      <c r="AU41" s="71"/>
    </row>
    <row r="42" spans="1:47" s="100" customFormat="1" ht="14.25" customHeight="1">
      <c r="A42" s="2"/>
      <c r="B42" s="101">
        <f t="shared" si="3"/>
        <v>40931</v>
      </c>
      <c r="C42" s="90"/>
      <c r="D42" s="91"/>
      <c r="E42" s="170"/>
      <c r="F42" s="184">
        <f t="shared" si="2"/>
        <v>70</v>
      </c>
      <c r="G42" s="185">
        <f t="shared" si="4"/>
        <v>0</v>
      </c>
      <c r="H42" s="102">
        <f t="shared" si="5"/>
        <v>0</v>
      </c>
      <c r="I42" s="103"/>
      <c r="J42" s="103"/>
      <c r="K42" s="207">
        <f>IF(O42=0,0,(E42*F42)/100000)</f>
        <v>0</v>
      </c>
      <c r="L42" s="103"/>
      <c r="M42" s="103"/>
      <c r="N42" s="103"/>
      <c r="O42" s="235">
        <f t="shared" si="9"/>
        <v>0</v>
      </c>
      <c r="P42" s="201" t="b">
        <v>0</v>
      </c>
      <c r="Q42" s="201" t="b">
        <v>0</v>
      </c>
      <c r="R42" s="201" t="b">
        <v>0</v>
      </c>
      <c r="S42" s="290" t="str">
        <f t="shared" si="6"/>
        <v> </v>
      </c>
      <c r="T42" s="291"/>
      <c r="U42" s="292"/>
      <c r="V42" s="219">
        <f t="shared" si="1"/>
        <v>0</v>
      </c>
      <c r="W42" s="94"/>
      <c r="X42" s="297"/>
      <c r="Y42" s="298"/>
      <c r="Z42" s="94"/>
      <c r="AA42" s="104"/>
      <c r="AB42" s="105"/>
      <c r="AC42" s="106"/>
      <c r="AD42" s="107"/>
      <c r="AE42" s="295"/>
      <c r="AF42" s="295"/>
      <c r="AG42" s="296"/>
      <c r="AH42" s="99"/>
      <c r="AI42" s="71"/>
      <c r="AJ42" s="71"/>
      <c r="AK42" s="71"/>
      <c r="AL42" s="71"/>
      <c r="AM42" s="71"/>
      <c r="AN42" s="71"/>
      <c r="AO42" s="71"/>
      <c r="AP42" s="71"/>
      <c r="AQ42" s="71"/>
      <c r="AR42" s="71"/>
      <c r="AS42" s="71"/>
      <c r="AT42" s="71"/>
      <c r="AU42" s="71"/>
    </row>
    <row r="43" spans="1:47" s="100" customFormat="1" ht="14.25" customHeight="1">
      <c r="A43" s="2"/>
      <c r="B43" s="101">
        <f t="shared" si="3"/>
        <v>40932</v>
      </c>
      <c r="C43" s="90"/>
      <c r="D43" s="91"/>
      <c r="E43" s="170"/>
      <c r="F43" s="184">
        <f t="shared" si="2"/>
        <v>70</v>
      </c>
      <c r="G43" s="185">
        <f t="shared" si="4"/>
        <v>0</v>
      </c>
      <c r="H43" s="102">
        <f t="shared" si="5"/>
        <v>0</v>
      </c>
      <c r="I43" s="103"/>
      <c r="J43" s="103"/>
      <c r="K43" s="207">
        <f>IF(O43=0,0,(E43*F43)/100000)</f>
        <v>0</v>
      </c>
      <c r="L43" s="175"/>
      <c r="M43" s="103"/>
      <c r="N43" s="103"/>
      <c r="O43" s="235">
        <f t="shared" si="9"/>
        <v>0</v>
      </c>
      <c r="P43" s="201" t="b">
        <v>0</v>
      </c>
      <c r="Q43" s="201" t="b">
        <v>0</v>
      </c>
      <c r="R43" s="201" t="b">
        <v>0</v>
      </c>
      <c r="S43" s="290" t="str">
        <f t="shared" si="6"/>
        <v> </v>
      </c>
      <c r="T43" s="291"/>
      <c r="U43" s="292"/>
      <c r="V43" s="219">
        <f>IF(O43&gt;9999999,VLOOKUP(O43,$I$20:$M$74,5,1),IF(O43&gt;0,VLOOKUP(O43,$I$20:$M$74,5,1),IF(O43=0,0)))</f>
        <v>0</v>
      </c>
      <c r="W43" s="94"/>
      <c r="X43" s="297"/>
      <c r="Y43" s="298"/>
      <c r="Z43" s="94"/>
      <c r="AA43" s="104"/>
      <c r="AB43" s="105"/>
      <c r="AC43" s="106"/>
      <c r="AD43" s="107"/>
      <c r="AE43" s="295"/>
      <c r="AF43" s="295"/>
      <c r="AG43" s="296"/>
      <c r="AH43" s="99"/>
      <c r="AI43" s="71"/>
      <c r="AJ43" s="71"/>
      <c r="AK43" s="71"/>
      <c r="AL43" s="71"/>
      <c r="AM43" s="71"/>
      <c r="AN43" s="71"/>
      <c r="AO43" s="71"/>
      <c r="AP43" s="71"/>
      <c r="AQ43" s="71"/>
      <c r="AR43" s="71"/>
      <c r="AS43" s="71"/>
      <c r="AT43" s="71"/>
      <c r="AU43" s="71"/>
    </row>
    <row r="44" spans="1:47" s="100" customFormat="1" ht="14.25" customHeight="1">
      <c r="A44" s="2"/>
      <c r="B44" s="101">
        <f t="shared" si="3"/>
        <v>40933</v>
      </c>
      <c r="C44" s="90"/>
      <c r="D44" s="91"/>
      <c r="E44" s="170"/>
      <c r="F44" s="184">
        <f t="shared" si="2"/>
        <v>70</v>
      </c>
      <c r="G44" s="185">
        <f t="shared" si="4"/>
        <v>0</v>
      </c>
      <c r="H44" s="102">
        <f t="shared" si="5"/>
        <v>0</v>
      </c>
      <c r="I44" s="103"/>
      <c r="J44" s="103"/>
      <c r="K44" s="207">
        <f aca="true" t="shared" si="10" ref="K44:K50">IF(O44=0,0,(E44*F44)/100000)</f>
        <v>0</v>
      </c>
      <c r="L44" s="175"/>
      <c r="M44" s="103"/>
      <c r="N44" s="103"/>
      <c r="O44" s="235">
        <f t="shared" si="9"/>
        <v>0</v>
      </c>
      <c r="P44" s="201" t="b">
        <v>0</v>
      </c>
      <c r="Q44" s="201" t="b">
        <v>0</v>
      </c>
      <c r="R44" s="201" t="b">
        <v>0</v>
      </c>
      <c r="S44" s="290" t="str">
        <f t="shared" si="6"/>
        <v> </v>
      </c>
      <c r="T44" s="291"/>
      <c r="U44" s="292"/>
      <c r="V44" s="219">
        <f t="shared" si="1"/>
        <v>0</v>
      </c>
      <c r="W44" s="94"/>
      <c r="X44" s="297"/>
      <c r="Y44" s="298"/>
      <c r="Z44" s="94"/>
      <c r="AA44" s="104"/>
      <c r="AB44" s="105"/>
      <c r="AC44" s="106"/>
      <c r="AD44" s="107"/>
      <c r="AE44" s="295"/>
      <c r="AF44" s="295"/>
      <c r="AG44" s="296"/>
      <c r="AH44" s="99"/>
      <c r="AI44" s="71"/>
      <c r="AJ44" s="71"/>
      <c r="AK44" s="71"/>
      <c r="AL44" s="71"/>
      <c r="AM44" s="71"/>
      <c r="AN44" s="71"/>
      <c r="AO44" s="71"/>
      <c r="AP44" s="71"/>
      <c r="AQ44" s="71"/>
      <c r="AR44" s="71"/>
      <c r="AS44" s="71"/>
      <c r="AT44" s="71"/>
      <c r="AU44" s="71"/>
    </row>
    <row r="45" spans="1:47" s="100" customFormat="1" ht="14.25" customHeight="1">
      <c r="A45" s="2"/>
      <c r="B45" s="101">
        <f t="shared" si="3"/>
        <v>40934</v>
      </c>
      <c r="C45" s="90"/>
      <c r="D45" s="91"/>
      <c r="E45" s="170"/>
      <c r="F45" s="184">
        <f t="shared" si="2"/>
        <v>70</v>
      </c>
      <c r="G45" s="185">
        <f t="shared" si="4"/>
        <v>0</v>
      </c>
      <c r="H45" s="102">
        <f t="shared" si="5"/>
        <v>0</v>
      </c>
      <c r="I45" s="103"/>
      <c r="J45" s="103"/>
      <c r="K45" s="207">
        <f t="shared" si="10"/>
        <v>0</v>
      </c>
      <c r="L45" s="175"/>
      <c r="M45" s="103"/>
      <c r="N45" s="103"/>
      <c r="O45" s="235">
        <f t="shared" si="9"/>
        <v>0</v>
      </c>
      <c r="P45" s="201" t="b">
        <v>0</v>
      </c>
      <c r="Q45" s="201" t="b">
        <v>0</v>
      </c>
      <c r="R45" s="201" t="b">
        <v>0</v>
      </c>
      <c r="S45" s="290" t="str">
        <f t="shared" si="6"/>
        <v> </v>
      </c>
      <c r="T45" s="291"/>
      <c r="U45" s="292"/>
      <c r="V45" s="219">
        <f t="shared" si="1"/>
        <v>0</v>
      </c>
      <c r="W45" s="94"/>
      <c r="X45" s="297"/>
      <c r="Y45" s="298"/>
      <c r="Z45" s="94"/>
      <c r="AA45" s="104"/>
      <c r="AB45" s="105"/>
      <c r="AC45" s="106"/>
      <c r="AD45" s="107"/>
      <c r="AE45" s="295"/>
      <c r="AF45" s="295"/>
      <c r="AG45" s="296"/>
      <c r="AH45" s="99"/>
      <c r="AI45" s="71"/>
      <c r="AJ45" s="71"/>
      <c r="AK45" s="71"/>
      <c r="AL45" s="71"/>
      <c r="AM45" s="71"/>
      <c r="AN45" s="71"/>
      <c r="AO45" s="71"/>
      <c r="AP45" s="71"/>
      <c r="AQ45" s="71"/>
      <c r="AR45" s="71"/>
      <c r="AS45" s="71"/>
      <c r="AT45" s="71"/>
      <c r="AU45" s="71"/>
    </row>
    <row r="46" spans="1:47" s="100" customFormat="1" ht="14.25" customHeight="1">
      <c r="A46" s="2"/>
      <c r="B46" s="101">
        <f t="shared" si="3"/>
        <v>40935</v>
      </c>
      <c r="C46" s="90"/>
      <c r="D46" s="91"/>
      <c r="E46" s="170"/>
      <c r="F46" s="184">
        <f>IF($S$10=0,0,$S$10-100)</f>
        <v>70</v>
      </c>
      <c r="G46" s="185">
        <f t="shared" si="4"/>
        <v>0</v>
      </c>
      <c r="H46" s="102">
        <f t="shared" si="5"/>
        <v>0</v>
      </c>
      <c r="I46" s="103"/>
      <c r="J46" s="103"/>
      <c r="K46" s="207">
        <f t="shared" si="10"/>
        <v>0</v>
      </c>
      <c r="L46" s="175"/>
      <c r="M46" s="103"/>
      <c r="N46" s="103"/>
      <c r="O46" s="235">
        <f t="shared" si="9"/>
        <v>0</v>
      </c>
      <c r="P46" s="201" t="b">
        <v>0</v>
      </c>
      <c r="Q46" s="201" t="b">
        <v>0</v>
      </c>
      <c r="R46" s="201" t="b">
        <v>0</v>
      </c>
      <c r="S46" s="290" t="str">
        <f t="shared" si="6"/>
        <v> </v>
      </c>
      <c r="T46" s="291"/>
      <c r="U46" s="292"/>
      <c r="V46" s="219">
        <f t="shared" si="1"/>
        <v>0</v>
      </c>
      <c r="W46" s="94"/>
      <c r="X46" s="297"/>
      <c r="Y46" s="298"/>
      <c r="Z46" s="94"/>
      <c r="AA46" s="104"/>
      <c r="AB46" s="105"/>
      <c r="AC46" s="106"/>
      <c r="AD46" s="107"/>
      <c r="AE46" s="295"/>
      <c r="AF46" s="295"/>
      <c r="AG46" s="296"/>
      <c r="AH46" s="99"/>
      <c r="AI46" s="71"/>
      <c r="AJ46" s="71"/>
      <c r="AK46" s="71"/>
      <c r="AL46" s="71"/>
      <c r="AM46" s="71"/>
      <c r="AN46" s="71"/>
      <c r="AO46" s="71"/>
      <c r="AP46" s="71"/>
      <c r="AQ46" s="71"/>
      <c r="AR46" s="71"/>
      <c r="AS46" s="71"/>
      <c r="AT46" s="71"/>
      <c r="AU46" s="71"/>
    </row>
    <row r="47" spans="1:47" s="100" customFormat="1" ht="14.25" customHeight="1">
      <c r="A47" s="2"/>
      <c r="B47" s="101">
        <f t="shared" si="3"/>
        <v>40936</v>
      </c>
      <c r="C47" s="90"/>
      <c r="D47" s="91"/>
      <c r="E47" s="170"/>
      <c r="F47" s="184">
        <f>IF($S$10=0,0,$S$10-100)</f>
        <v>70</v>
      </c>
      <c r="G47" s="184">
        <f t="shared" si="4"/>
        <v>0</v>
      </c>
      <c r="H47" s="102">
        <f t="shared" si="5"/>
        <v>0</v>
      </c>
      <c r="I47" s="103"/>
      <c r="J47" s="103"/>
      <c r="K47" s="207">
        <f t="shared" si="10"/>
        <v>0</v>
      </c>
      <c r="L47" s="175"/>
      <c r="M47" s="103"/>
      <c r="N47" s="103"/>
      <c r="O47" s="235">
        <f t="shared" si="9"/>
        <v>0</v>
      </c>
      <c r="P47" s="202" t="b">
        <v>0</v>
      </c>
      <c r="Q47" s="202" t="b">
        <v>0</v>
      </c>
      <c r="R47" s="202" t="b">
        <v>0</v>
      </c>
      <c r="S47" s="290" t="str">
        <f t="shared" si="6"/>
        <v> </v>
      </c>
      <c r="T47" s="291"/>
      <c r="U47" s="292"/>
      <c r="V47" s="219">
        <f t="shared" si="1"/>
        <v>0</v>
      </c>
      <c r="W47" s="94"/>
      <c r="X47" s="299"/>
      <c r="Y47" s="300"/>
      <c r="Z47" s="94"/>
      <c r="AA47" s="104"/>
      <c r="AB47" s="105"/>
      <c r="AC47" s="106"/>
      <c r="AD47" s="107"/>
      <c r="AE47" s="295"/>
      <c r="AF47" s="295"/>
      <c r="AG47" s="296"/>
      <c r="AH47" s="99"/>
      <c r="AI47" s="71"/>
      <c r="AJ47" s="71"/>
      <c r="AK47" s="71"/>
      <c r="AL47" s="71"/>
      <c r="AM47" s="71"/>
      <c r="AN47" s="71"/>
      <c r="AO47" s="71"/>
      <c r="AP47" s="71"/>
      <c r="AQ47" s="71"/>
      <c r="AR47" s="71"/>
      <c r="AS47" s="71"/>
      <c r="AT47" s="71"/>
      <c r="AU47" s="71"/>
    </row>
    <row r="48" spans="1:47" s="100" customFormat="1" ht="14.25" customHeight="1">
      <c r="A48" s="2"/>
      <c r="B48" s="101">
        <f t="shared" si="3"/>
        <v>40937</v>
      </c>
      <c r="C48" s="90"/>
      <c r="D48" s="91"/>
      <c r="E48" s="170"/>
      <c r="F48" s="184">
        <f t="shared" si="2"/>
        <v>70</v>
      </c>
      <c r="G48" s="184">
        <f t="shared" si="4"/>
        <v>0</v>
      </c>
      <c r="H48" s="102">
        <f t="shared" si="5"/>
        <v>0</v>
      </c>
      <c r="I48" s="103"/>
      <c r="J48" s="103"/>
      <c r="K48" s="207">
        <f t="shared" si="10"/>
        <v>0</v>
      </c>
      <c r="L48" s="175"/>
      <c r="M48" s="103"/>
      <c r="N48" s="103"/>
      <c r="O48" s="235">
        <f t="shared" si="9"/>
        <v>0</v>
      </c>
      <c r="P48" s="203" t="b">
        <v>0</v>
      </c>
      <c r="Q48" s="203" t="b">
        <v>0</v>
      </c>
      <c r="R48" s="203" t="b">
        <v>0</v>
      </c>
      <c r="S48" s="290" t="str">
        <f t="shared" si="6"/>
        <v> </v>
      </c>
      <c r="T48" s="291"/>
      <c r="U48" s="292"/>
      <c r="V48" s="219">
        <f t="shared" si="1"/>
        <v>0</v>
      </c>
      <c r="W48" s="94"/>
      <c r="X48" s="299"/>
      <c r="Y48" s="300"/>
      <c r="Z48" s="94"/>
      <c r="AA48" s="104"/>
      <c r="AB48" s="105"/>
      <c r="AC48" s="106"/>
      <c r="AD48" s="107"/>
      <c r="AE48" s="295"/>
      <c r="AF48" s="295"/>
      <c r="AG48" s="296"/>
      <c r="AH48" s="99"/>
      <c r="AI48" s="71"/>
      <c r="AJ48" s="71"/>
      <c r="AK48" s="71"/>
      <c r="AL48" s="71"/>
      <c r="AM48" s="71"/>
      <c r="AN48" s="71"/>
      <c r="AO48" s="71"/>
      <c r="AP48" s="71"/>
      <c r="AQ48" s="71"/>
      <c r="AR48" s="71"/>
      <c r="AS48" s="71"/>
      <c r="AT48" s="71"/>
      <c r="AU48" s="71"/>
    </row>
    <row r="49" spans="1:47" s="100" customFormat="1" ht="14.25" customHeight="1">
      <c r="A49" s="2"/>
      <c r="B49" s="101">
        <f t="shared" si="3"/>
        <v>40938</v>
      </c>
      <c r="C49" s="90"/>
      <c r="D49" s="91"/>
      <c r="E49" s="170"/>
      <c r="F49" s="184">
        <f t="shared" si="2"/>
        <v>70</v>
      </c>
      <c r="G49" s="184">
        <f t="shared" si="4"/>
        <v>0</v>
      </c>
      <c r="H49" s="102">
        <f t="shared" si="5"/>
        <v>0</v>
      </c>
      <c r="I49" s="103"/>
      <c r="J49" s="103"/>
      <c r="K49" s="207">
        <f t="shared" si="10"/>
        <v>0</v>
      </c>
      <c r="L49" s="175"/>
      <c r="M49" s="103"/>
      <c r="N49" s="103"/>
      <c r="O49" s="235">
        <f t="shared" si="9"/>
        <v>0</v>
      </c>
      <c r="P49" s="204" t="b">
        <v>0</v>
      </c>
      <c r="Q49" s="204" t="b">
        <v>0</v>
      </c>
      <c r="R49" s="204" t="b">
        <v>0</v>
      </c>
      <c r="S49" s="290" t="str">
        <f t="shared" si="6"/>
        <v> </v>
      </c>
      <c r="T49" s="291"/>
      <c r="U49" s="292"/>
      <c r="V49" s="220">
        <f t="shared" si="1"/>
        <v>0</v>
      </c>
      <c r="W49" s="94"/>
      <c r="X49" s="297"/>
      <c r="Y49" s="298"/>
      <c r="Z49" s="108"/>
      <c r="AA49" s="104"/>
      <c r="AB49" s="105"/>
      <c r="AC49" s="106"/>
      <c r="AD49" s="107"/>
      <c r="AE49" s="295"/>
      <c r="AF49" s="295"/>
      <c r="AG49" s="296"/>
      <c r="AH49" s="99"/>
      <c r="AI49" s="71"/>
      <c r="AJ49" s="71"/>
      <c r="AK49" s="71"/>
      <c r="AL49" s="71"/>
      <c r="AM49" s="71"/>
      <c r="AN49" s="71"/>
      <c r="AO49" s="71"/>
      <c r="AP49" s="71"/>
      <c r="AQ49" s="71"/>
      <c r="AR49" s="71"/>
      <c r="AS49" s="71"/>
      <c r="AT49" s="71"/>
      <c r="AU49" s="71"/>
    </row>
    <row r="50" spans="1:47" s="100" customFormat="1" ht="14.25" customHeight="1">
      <c r="A50" s="2"/>
      <c r="B50" s="109">
        <f t="shared" si="3"/>
        <v>40939</v>
      </c>
      <c r="C50" s="110"/>
      <c r="D50" s="91"/>
      <c r="E50" s="111"/>
      <c r="F50" s="186">
        <f t="shared" si="2"/>
        <v>70</v>
      </c>
      <c r="G50" s="186">
        <f>E50*F50/100000</f>
        <v>0</v>
      </c>
      <c r="H50" s="112">
        <f>H49+G50</f>
        <v>0</v>
      </c>
      <c r="I50" s="211"/>
      <c r="J50" s="211"/>
      <c r="K50" s="209">
        <f t="shared" si="10"/>
        <v>0</v>
      </c>
      <c r="L50" s="210"/>
      <c r="M50" s="211"/>
      <c r="N50" s="211"/>
      <c r="O50" s="235">
        <f>H50</f>
        <v>0</v>
      </c>
      <c r="P50" s="200" t="b">
        <v>0</v>
      </c>
      <c r="Q50" s="200" t="b">
        <v>0</v>
      </c>
      <c r="R50" s="200" t="b">
        <v>0</v>
      </c>
      <c r="S50" s="301" t="str">
        <f t="shared" si="6"/>
        <v> </v>
      </c>
      <c r="T50" s="302"/>
      <c r="U50" s="303"/>
      <c r="V50" s="219">
        <f t="shared" si="1"/>
        <v>0</v>
      </c>
      <c r="W50" s="2"/>
      <c r="X50" s="304"/>
      <c r="Y50" s="305"/>
      <c r="Z50" s="94"/>
      <c r="AA50" s="114"/>
      <c r="AB50" s="115"/>
      <c r="AC50" s="116"/>
      <c r="AD50" s="117"/>
      <c r="AE50" s="306"/>
      <c r="AF50" s="306"/>
      <c r="AG50" s="307"/>
      <c r="AH50" s="99"/>
      <c r="AI50" s="71"/>
      <c r="AJ50" s="71"/>
      <c r="AK50" s="71"/>
      <c r="AL50" s="71"/>
      <c r="AM50" s="71"/>
      <c r="AN50" s="71"/>
      <c r="AO50" s="71"/>
      <c r="AP50" s="71"/>
      <c r="AQ50" s="71"/>
      <c r="AR50" s="71"/>
      <c r="AS50" s="71"/>
      <c r="AT50" s="71"/>
      <c r="AU50" s="71"/>
    </row>
    <row r="51" spans="1:34" s="71" customFormat="1" ht="14.25" customHeight="1">
      <c r="A51" s="8"/>
      <c r="C51" s="118"/>
      <c r="D51" s="119"/>
      <c r="E51" s="118" t="s">
        <v>55</v>
      </c>
      <c r="F51" s="173"/>
      <c r="G51" s="173"/>
      <c r="H51" s="120"/>
      <c r="I51" s="174"/>
      <c r="J51" s="174"/>
      <c r="K51" s="213">
        <f>SUM(K19:K50)</f>
        <v>0</v>
      </c>
      <c r="L51" s="214" t="s">
        <v>159</v>
      </c>
      <c r="M51" s="174"/>
      <c r="N51" s="174"/>
      <c r="O51" s="215"/>
      <c r="P51" s="174"/>
      <c r="Q51" s="174"/>
      <c r="R51" s="174"/>
      <c r="S51" s="121"/>
      <c r="U51" s="122"/>
      <c r="V51" s="173"/>
      <c r="W51" s="122"/>
      <c r="X51" s="308" t="s">
        <v>56</v>
      </c>
      <c r="Y51" s="308"/>
      <c r="Z51" s="41"/>
      <c r="AA51" s="123" t="s">
        <v>57</v>
      </c>
      <c r="AB51" s="123"/>
      <c r="AC51" s="123" t="s">
        <v>58</v>
      </c>
      <c r="AD51" s="124"/>
      <c r="AE51" s="125"/>
      <c r="AF51" s="230"/>
      <c r="AG51" s="125"/>
      <c r="AH51" s="126"/>
    </row>
    <row r="52" spans="1:38" s="71" customFormat="1" ht="19.5" customHeight="1">
      <c r="A52" s="8"/>
      <c r="B52" s="127" t="e">
        <f>INDEX(C20:C50,MATCH(MAX(C20:C50)+1,C20:C50,1))</f>
        <v>#N/A</v>
      </c>
      <c r="C52" s="128" t="e">
        <f>IF((B52-W10)&gt;0,"+"&amp;ROUND((B52-W10),2)&amp;"㎏",(B52-W10))</f>
        <v>#N/A</v>
      </c>
      <c r="D52" s="129"/>
      <c r="E52" s="130" t="str">
        <f>IF(F52&lt;1,"　",F52)</f>
        <v>　</v>
      </c>
      <c r="F52" s="233">
        <f>COUNTIF(E20:E50,"&gt;9999")+COUNTA(E20:E50)</f>
        <v>0</v>
      </c>
      <c r="G52" s="176"/>
      <c r="I52" s="93"/>
      <c r="J52" s="93"/>
      <c r="K52" s="93"/>
      <c r="L52" s="93"/>
      <c r="M52" s="93"/>
      <c r="N52" s="93"/>
      <c r="O52" s="212"/>
      <c r="P52" s="187"/>
      <c r="Q52" s="187"/>
      <c r="R52" s="187"/>
      <c r="T52" s="131"/>
      <c r="U52" s="131"/>
      <c r="V52" s="223"/>
      <c r="W52" s="132"/>
      <c r="X52" s="321" t="str">
        <f>IF(X53=0,"　",X53)</f>
        <v>　</v>
      </c>
      <c r="Y52" s="322"/>
      <c r="Z52" s="132"/>
      <c r="AA52" s="133" t="str">
        <f>IF(AA53=0,"　",AA53)</f>
        <v>　</v>
      </c>
      <c r="AB52" s="134"/>
      <c r="AC52" s="135" t="str">
        <f>IF(AC53=0,"　",AC53)</f>
        <v>　</v>
      </c>
      <c r="AD52" s="136"/>
      <c r="AE52" s="323" t="str">
        <f>IF(SUM(AE20:AG50)=0,"　",SUM(AE20:AG50))</f>
        <v>　</v>
      </c>
      <c r="AF52" s="324"/>
      <c r="AG52" s="325"/>
      <c r="AH52" s="137"/>
      <c r="AL52" s="138"/>
    </row>
    <row r="53" spans="1:34" s="71" customFormat="1" ht="11.25" customHeight="1">
      <c r="A53" s="8"/>
      <c r="B53" s="139"/>
      <c r="C53" s="139"/>
      <c r="D53" s="139"/>
      <c r="F53" s="193"/>
      <c r="G53" s="193"/>
      <c r="H53" s="139"/>
      <c r="I53" s="93"/>
      <c r="J53" s="93"/>
      <c r="K53" s="93"/>
      <c r="L53" s="93"/>
      <c r="M53" s="93"/>
      <c r="N53" s="93"/>
      <c r="O53" s="212"/>
      <c r="P53" s="93"/>
      <c r="Q53" s="93"/>
      <c r="R53" s="93"/>
      <c r="S53" s="121"/>
      <c r="T53" s="140"/>
      <c r="U53" s="140"/>
      <c r="V53" s="224"/>
      <c r="W53" s="141"/>
      <c r="X53" s="142">
        <f>COUNTIF(P20:P50,TRUE)</f>
        <v>0</v>
      </c>
      <c r="Y53" s="143"/>
      <c r="Z53" s="141"/>
      <c r="AA53" s="142">
        <f>COUNTIF(Q20:Q50,TRUE)</f>
        <v>0</v>
      </c>
      <c r="AB53" s="142"/>
      <c r="AC53" s="142">
        <f>COUNTIF(R20:R50,TRUE)</f>
        <v>0</v>
      </c>
      <c r="AD53" s="141"/>
      <c r="AF53" s="232"/>
      <c r="AG53" s="143"/>
      <c r="AH53" s="144"/>
    </row>
    <row r="54" spans="1:34" s="71" customFormat="1" ht="11.25" customHeight="1">
      <c r="A54" s="8"/>
      <c r="C54" s="145"/>
      <c r="D54" s="145"/>
      <c r="E54" s="145"/>
      <c r="F54" s="194"/>
      <c r="G54" s="173"/>
      <c r="H54" s="120"/>
      <c r="I54" s="93"/>
      <c r="J54" s="93"/>
      <c r="K54" s="93"/>
      <c r="L54" s="93"/>
      <c r="M54" s="93"/>
      <c r="N54" s="93"/>
      <c r="O54" s="212"/>
      <c r="P54" s="93"/>
      <c r="Q54" s="93"/>
      <c r="R54" s="93"/>
      <c r="S54" s="146" t="s">
        <v>59</v>
      </c>
      <c r="U54" s="147"/>
      <c r="V54" s="225"/>
      <c r="W54" s="122"/>
      <c r="X54" s="148"/>
      <c r="Y54" s="326" t="s">
        <v>60</v>
      </c>
      <c r="Z54" s="326"/>
      <c r="AA54" s="326"/>
      <c r="AB54" s="326"/>
      <c r="AC54" s="326"/>
      <c r="AD54" s="326"/>
      <c r="AE54" s="326"/>
      <c r="AF54" s="326"/>
      <c r="AG54" s="326"/>
      <c r="AH54" s="149"/>
    </row>
    <row r="55" spans="1:34" s="71" customFormat="1" ht="19.5" customHeight="1">
      <c r="A55" s="8"/>
      <c r="B55" s="150" t="s">
        <v>61</v>
      </c>
      <c r="F55" s="195"/>
      <c r="G55" s="195"/>
      <c r="H55" s="151"/>
      <c r="I55" s="93"/>
      <c r="J55" s="93"/>
      <c r="K55" s="93"/>
      <c r="L55" s="93"/>
      <c r="M55" s="93"/>
      <c r="N55" s="93"/>
      <c r="O55" s="212"/>
      <c r="P55" s="93"/>
      <c r="Q55" s="93"/>
      <c r="R55" s="93"/>
      <c r="S55" s="327" t="str">
        <f>IF(T56=0,"　",T56)</f>
        <v>　</v>
      </c>
      <c r="T55" s="328"/>
      <c r="U55" s="329"/>
      <c r="V55" s="226"/>
      <c r="X55" s="152"/>
      <c r="Y55" s="326"/>
      <c r="Z55" s="326"/>
      <c r="AA55" s="326"/>
      <c r="AB55" s="326"/>
      <c r="AC55" s="326"/>
      <c r="AD55" s="326"/>
      <c r="AE55" s="326"/>
      <c r="AF55" s="326"/>
      <c r="AG55" s="326"/>
      <c r="AH55" s="68"/>
    </row>
    <row r="56" spans="1:34" s="71" customFormat="1" ht="7.5" customHeight="1">
      <c r="A56" s="8"/>
      <c r="C56" s="145"/>
      <c r="D56" s="145"/>
      <c r="E56" s="153"/>
      <c r="F56" s="173"/>
      <c r="G56" s="173"/>
      <c r="H56" s="153"/>
      <c r="I56" s="93"/>
      <c r="J56" s="93"/>
      <c r="K56" s="93"/>
      <c r="L56" s="93"/>
      <c r="M56" s="93"/>
      <c r="N56" s="93"/>
      <c r="O56" s="212"/>
      <c r="P56" s="93"/>
      <c r="Q56" s="93"/>
      <c r="R56" s="93"/>
      <c r="S56" s="121"/>
      <c r="T56" s="154">
        <f>F52+X53+AA53+AC53</f>
        <v>0</v>
      </c>
      <c r="U56" s="155"/>
      <c r="V56" s="218"/>
      <c r="X56" s="152"/>
      <c r="Y56" s="326"/>
      <c r="Z56" s="326"/>
      <c r="AA56" s="326"/>
      <c r="AB56" s="326"/>
      <c r="AC56" s="326"/>
      <c r="AD56" s="326"/>
      <c r="AE56" s="326"/>
      <c r="AF56" s="326"/>
      <c r="AG56" s="326"/>
      <c r="AH56" s="68"/>
    </row>
    <row r="57" spans="1:34" s="71" customFormat="1" ht="19.5" customHeight="1">
      <c r="A57" s="8"/>
      <c r="B57" s="150" t="s">
        <v>62</v>
      </c>
      <c r="E57" s="151"/>
      <c r="F57" s="173"/>
      <c r="G57" s="173"/>
      <c r="H57" s="153"/>
      <c r="I57" s="93"/>
      <c r="J57" s="93"/>
      <c r="K57" s="93"/>
      <c r="L57" s="93"/>
      <c r="M57" s="93"/>
      <c r="N57" s="93"/>
      <c r="O57" s="212"/>
      <c r="P57" s="93"/>
      <c r="Q57" s="93"/>
      <c r="R57" s="93"/>
      <c r="S57" s="309" t="str">
        <f>IF(ISERROR(AVERAGE(E20:E50))," ",AVERAGE(E20:E50))</f>
        <v> </v>
      </c>
      <c r="T57" s="310"/>
      <c r="U57" s="311"/>
      <c r="V57" s="227"/>
      <c r="X57" s="312"/>
      <c r="Y57" s="313"/>
      <c r="Z57" s="313"/>
      <c r="AA57" s="313"/>
      <c r="AB57" s="313"/>
      <c r="AC57" s="313"/>
      <c r="AD57" s="313"/>
      <c r="AE57" s="313"/>
      <c r="AF57" s="313"/>
      <c r="AG57" s="314"/>
      <c r="AH57" s="68"/>
    </row>
    <row r="58" spans="1:34" s="71" customFormat="1" ht="7.5" customHeight="1">
      <c r="A58" s="8"/>
      <c r="C58" s="151"/>
      <c r="D58" s="151"/>
      <c r="E58" s="151"/>
      <c r="F58" s="173"/>
      <c r="G58" s="173"/>
      <c r="H58" s="153"/>
      <c r="I58" s="93"/>
      <c r="J58" s="93"/>
      <c r="K58" s="93"/>
      <c r="L58" s="93"/>
      <c r="M58" s="93"/>
      <c r="N58" s="93"/>
      <c r="O58" s="212"/>
      <c r="P58" s="93"/>
      <c r="Q58" s="93"/>
      <c r="R58" s="93"/>
      <c r="S58" s="121"/>
      <c r="T58" s="156"/>
      <c r="U58" s="156"/>
      <c r="V58" s="228"/>
      <c r="X58" s="315"/>
      <c r="Y58" s="316"/>
      <c r="Z58" s="316"/>
      <c r="AA58" s="316"/>
      <c r="AB58" s="316"/>
      <c r="AC58" s="316"/>
      <c r="AD58" s="316"/>
      <c r="AE58" s="316"/>
      <c r="AF58" s="316"/>
      <c r="AG58" s="317"/>
      <c r="AH58" s="68"/>
    </row>
    <row r="59" spans="1:34" s="71" customFormat="1" ht="19.5" customHeight="1">
      <c r="A59" s="8"/>
      <c r="B59" s="150" t="s">
        <v>63</v>
      </c>
      <c r="E59" s="153"/>
      <c r="F59" s="173"/>
      <c r="G59" s="173"/>
      <c r="H59" s="153"/>
      <c r="I59" s="93"/>
      <c r="J59" s="93"/>
      <c r="K59" s="93"/>
      <c r="L59" s="93"/>
      <c r="M59" s="93"/>
      <c r="N59" s="93"/>
      <c r="O59" s="212"/>
      <c r="P59" s="93"/>
      <c r="Q59" s="93"/>
      <c r="R59" s="93"/>
      <c r="S59" s="309">
        <f>SUM(E20:E50)+U13</f>
        <v>0</v>
      </c>
      <c r="T59" s="310"/>
      <c r="U59" s="311"/>
      <c r="V59" s="229"/>
      <c r="X59" s="318"/>
      <c r="Y59" s="319"/>
      <c r="Z59" s="319"/>
      <c r="AA59" s="319"/>
      <c r="AB59" s="319"/>
      <c r="AC59" s="319"/>
      <c r="AD59" s="319"/>
      <c r="AE59" s="319"/>
      <c r="AF59" s="319"/>
      <c r="AG59" s="320"/>
      <c r="AH59" s="68"/>
    </row>
    <row r="60" spans="1:32" s="12" customFormat="1" ht="13.5" customHeight="1">
      <c r="A60" s="5"/>
      <c r="C60" s="15"/>
      <c r="D60" s="15"/>
      <c r="E60" s="157"/>
      <c r="F60" s="173"/>
      <c r="G60" s="173"/>
      <c r="H60" s="158"/>
      <c r="I60" s="93"/>
      <c r="J60" s="93"/>
      <c r="K60" s="93"/>
      <c r="L60" s="93"/>
      <c r="M60" s="93"/>
      <c r="N60" s="93"/>
      <c r="O60" s="212"/>
      <c r="P60" s="93"/>
      <c r="Q60" s="93"/>
      <c r="R60" s="93"/>
      <c r="S60" s="159"/>
      <c r="T60" s="160"/>
      <c r="V60" s="173"/>
      <c r="AF60" s="173"/>
    </row>
    <row r="61" spans="1:32" s="12" customFormat="1" ht="13.5" customHeight="1">
      <c r="A61" s="5"/>
      <c r="C61" s="15"/>
      <c r="D61" s="15"/>
      <c r="E61" s="157"/>
      <c r="F61" s="173"/>
      <c r="G61" s="173"/>
      <c r="H61" s="158"/>
      <c r="I61" s="93"/>
      <c r="J61" s="93"/>
      <c r="K61" s="93"/>
      <c r="L61" s="93"/>
      <c r="M61" s="93"/>
      <c r="N61" s="93"/>
      <c r="O61" s="93"/>
      <c r="P61" s="93"/>
      <c r="Q61" s="93"/>
      <c r="R61" s="93"/>
      <c r="S61" s="159"/>
      <c r="T61" s="160"/>
      <c r="V61" s="173"/>
      <c r="AF61" s="173"/>
    </row>
    <row r="62" spans="1:32" s="12" customFormat="1" ht="13.5" customHeight="1">
      <c r="A62" s="5"/>
      <c r="C62" s="15"/>
      <c r="D62" s="15"/>
      <c r="E62" s="157"/>
      <c r="F62" s="173"/>
      <c r="G62" s="173"/>
      <c r="H62" s="158"/>
      <c r="I62" s="93"/>
      <c r="J62" s="93"/>
      <c r="K62" s="93"/>
      <c r="L62" s="93"/>
      <c r="M62" s="93"/>
      <c r="N62" s="93"/>
      <c r="O62" s="93"/>
      <c r="P62" s="93"/>
      <c r="Q62" s="93"/>
      <c r="R62" s="93"/>
      <c r="S62" s="159"/>
      <c r="T62" s="160"/>
      <c r="V62" s="173"/>
      <c r="AF62" s="173"/>
    </row>
    <row r="63" spans="1:32" s="12" customFormat="1" ht="13.5" customHeight="1">
      <c r="A63" s="5"/>
      <c r="C63" s="15"/>
      <c r="D63" s="15"/>
      <c r="E63" s="157"/>
      <c r="F63" s="173"/>
      <c r="G63" s="173"/>
      <c r="H63" s="158"/>
      <c r="I63" s="93"/>
      <c r="J63" s="93"/>
      <c r="K63" s="93"/>
      <c r="L63" s="93"/>
      <c r="M63" s="93"/>
      <c r="N63" s="93"/>
      <c r="O63" s="93"/>
      <c r="P63" s="93"/>
      <c r="Q63" s="93"/>
      <c r="R63" s="93"/>
      <c r="S63" s="159"/>
      <c r="T63" s="160"/>
      <c r="V63" s="173"/>
      <c r="AF63" s="173"/>
    </row>
    <row r="64" spans="1:32" s="12" customFormat="1" ht="13.5" customHeight="1">
      <c r="A64" s="5"/>
      <c r="C64" s="15"/>
      <c r="D64" s="15"/>
      <c r="E64" s="157"/>
      <c r="F64" s="173"/>
      <c r="G64" s="173"/>
      <c r="H64" s="161"/>
      <c r="I64" s="93"/>
      <c r="J64" s="93"/>
      <c r="K64" s="93"/>
      <c r="L64" s="93"/>
      <c r="M64" s="93"/>
      <c r="N64" s="93"/>
      <c r="O64" s="93"/>
      <c r="P64" s="93"/>
      <c r="Q64" s="93"/>
      <c r="R64" s="93"/>
      <c r="S64" s="159"/>
      <c r="T64" s="160"/>
      <c r="V64" s="173"/>
      <c r="AF64" s="173"/>
    </row>
    <row r="65" spans="1:32" s="12" customFormat="1" ht="13.5" customHeight="1">
      <c r="A65" s="5"/>
      <c r="C65" s="15"/>
      <c r="D65" s="15"/>
      <c r="E65" s="157"/>
      <c r="F65" s="173"/>
      <c r="G65" s="173"/>
      <c r="H65" s="161"/>
      <c r="I65" s="93"/>
      <c r="J65" s="93"/>
      <c r="K65" s="93"/>
      <c r="L65" s="93"/>
      <c r="M65" s="93"/>
      <c r="N65" s="93"/>
      <c r="O65" s="93"/>
      <c r="P65" s="93"/>
      <c r="Q65" s="93"/>
      <c r="R65" s="93"/>
      <c r="S65" s="159"/>
      <c r="T65" s="160"/>
      <c r="V65" s="173"/>
      <c r="AF65" s="173"/>
    </row>
    <row r="66" spans="1:32" s="12" customFormat="1" ht="13.5" customHeight="1">
      <c r="A66" s="5"/>
      <c r="C66" s="15"/>
      <c r="D66" s="15"/>
      <c r="E66" s="157"/>
      <c r="F66" s="173"/>
      <c r="G66" s="173"/>
      <c r="H66" s="161"/>
      <c r="I66" s="93"/>
      <c r="J66" s="93"/>
      <c r="K66" s="93"/>
      <c r="L66" s="93"/>
      <c r="M66" s="93"/>
      <c r="N66" s="93"/>
      <c r="O66" s="93"/>
      <c r="P66" s="93"/>
      <c r="Q66" s="93"/>
      <c r="R66" s="93"/>
      <c r="S66" s="159"/>
      <c r="T66" s="160"/>
      <c r="V66" s="173"/>
      <c r="AF66" s="173"/>
    </row>
    <row r="67" spans="1:32" s="12" customFormat="1" ht="13.5" customHeight="1">
      <c r="A67" s="5"/>
      <c r="C67" s="15"/>
      <c r="D67" s="15"/>
      <c r="E67" s="157"/>
      <c r="F67" s="173"/>
      <c r="G67" s="173"/>
      <c r="H67" s="161"/>
      <c r="I67" s="93"/>
      <c r="J67" s="93"/>
      <c r="K67" s="93"/>
      <c r="L67" s="93"/>
      <c r="M67" s="93"/>
      <c r="N67" s="93"/>
      <c r="O67" s="93"/>
      <c r="P67" s="93"/>
      <c r="Q67" s="93"/>
      <c r="R67" s="93"/>
      <c r="S67" s="159"/>
      <c r="T67" s="160"/>
      <c r="V67" s="173"/>
      <c r="AF67" s="173"/>
    </row>
    <row r="68" spans="1:32" s="12" customFormat="1" ht="13.5" customHeight="1">
      <c r="A68" s="5"/>
      <c r="C68" s="15"/>
      <c r="D68" s="15"/>
      <c r="E68" s="157"/>
      <c r="F68" s="173"/>
      <c r="G68" s="173"/>
      <c r="H68" s="161"/>
      <c r="I68" s="93"/>
      <c r="J68" s="93"/>
      <c r="K68" s="93"/>
      <c r="L68" s="93"/>
      <c r="M68" s="93"/>
      <c r="N68" s="93"/>
      <c r="O68" s="93"/>
      <c r="P68" s="93"/>
      <c r="Q68" s="93"/>
      <c r="R68" s="93"/>
      <c r="S68" s="159"/>
      <c r="T68" s="160"/>
      <c r="V68" s="173"/>
      <c r="AF68" s="173"/>
    </row>
    <row r="69" spans="1:32" s="12" customFormat="1" ht="13.5" customHeight="1">
      <c r="A69" s="5"/>
      <c r="C69" s="15"/>
      <c r="D69" s="15"/>
      <c r="E69" s="157"/>
      <c r="F69" s="173"/>
      <c r="G69" s="173"/>
      <c r="H69" s="161"/>
      <c r="I69" s="93"/>
      <c r="J69" s="93"/>
      <c r="K69" s="93"/>
      <c r="L69" s="93"/>
      <c r="M69" s="93"/>
      <c r="N69" s="93"/>
      <c r="O69" s="93"/>
      <c r="P69" s="93"/>
      <c r="Q69" s="93"/>
      <c r="R69" s="93"/>
      <c r="S69" s="159"/>
      <c r="T69" s="160"/>
      <c r="V69" s="173"/>
      <c r="AF69" s="173"/>
    </row>
    <row r="70" spans="1:32" s="12" customFormat="1" ht="13.5" customHeight="1">
      <c r="A70" s="5"/>
      <c r="C70" s="15"/>
      <c r="D70" s="15"/>
      <c r="E70" s="157"/>
      <c r="F70" s="173"/>
      <c r="G70" s="173"/>
      <c r="H70" s="161"/>
      <c r="I70" s="93"/>
      <c r="J70" s="93"/>
      <c r="K70" s="93"/>
      <c r="L70" s="93"/>
      <c r="M70" s="93"/>
      <c r="N70" s="93"/>
      <c r="O70" s="93"/>
      <c r="P70" s="93"/>
      <c r="Q70" s="93"/>
      <c r="R70" s="93"/>
      <c r="S70" s="159"/>
      <c r="T70" s="160"/>
      <c r="V70" s="173"/>
      <c r="AF70" s="173"/>
    </row>
    <row r="71" spans="1:32" s="12" customFormat="1" ht="13.5" customHeight="1">
      <c r="A71" s="5"/>
      <c r="C71" s="15"/>
      <c r="D71" s="15"/>
      <c r="E71" s="157"/>
      <c r="F71" s="173"/>
      <c r="G71" s="173"/>
      <c r="H71" s="161"/>
      <c r="I71" s="93"/>
      <c r="J71" s="93"/>
      <c r="K71" s="93"/>
      <c r="L71" s="93"/>
      <c r="M71" s="93"/>
      <c r="N71" s="93"/>
      <c r="O71" s="93"/>
      <c r="P71" s="93"/>
      <c r="Q71" s="93"/>
      <c r="R71" s="93"/>
      <c r="S71" s="159"/>
      <c r="T71" s="160"/>
      <c r="V71" s="173"/>
      <c r="AF71" s="173"/>
    </row>
    <row r="72" spans="1:32" s="12" customFormat="1" ht="13.5" customHeight="1">
      <c r="A72" s="5"/>
      <c r="C72" s="15"/>
      <c r="D72" s="15"/>
      <c r="E72" s="157"/>
      <c r="F72" s="173"/>
      <c r="G72" s="173"/>
      <c r="H72" s="161"/>
      <c r="I72" s="93"/>
      <c r="J72" s="93"/>
      <c r="K72" s="93"/>
      <c r="L72" s="93"/>
      <c r="M72" s="93"/>
      <c r="N72" s="93"/>
      <c r="O72" s="93"/>
      <c r="P72" s="93"/>
      <c r="Q72" s="93"/>
      <c r="R72" s="93"/>
      <c r="S72" s="159"/>
      <c r="T72" s="160"/>
      <c r="V72" s="173"/>
      <c r="AF72" s="173"/>
    </row>
    <row r="73" spans="1:32" s="12" customFormat="1" ht="13.5" customHeight="1">
      <c r="A73" s="5"/>
      <c r="C73" s="15"/>
      <c r="D73" s="15"/>
      <c r="E73" s="157"/>
      <c r="F73" s="173"/>
      <c r="G73" s="173"/>
      <c r="H73" s="161"/>
      <c r="I73" s="93"/>
      <c r="J73" s="93"/>
      <c r="K73" s="93"/>
      <c r="L73" s="93"/>
      <c r="M73" s="93"/>
      <c r="N73" s="93"/>
      <c r="O73" s="93"/>
      <c r="P73" s="93"/>
      <c r="Q73" s="93"/>
      <c r="R73" s="93"/>
      <c r="S73" s="159"/>
      <c r="T73" s="160"/>
      <c r="V73" s="173"/>
      <c r="AF73" s="173"/>
    </row>
    <row r="74" spans="1:32" s="12" customFormat="1" ht="13.5" customHeight="1">
      <c r="A74" s="5"/>
      <c r="C74" s="15"/>
      <c r="D74" s="15"/>
      <c r="E74" s="157"/>
      <c r="F74" s="173"/>
      <c r="G74" s="173"/>
      <c r="H74" s="161"/>
      <c r="I74" s="93"/>
      <c r="J74" s="93"/>
      <c r="K74" s="93"/>
      <c r="L74" s="93"/>
      <c r="M74" s="93"/>
      <c r="N74" s="93"/>
      <c r="O74" s="93"/>
      <c r="P74" s="93"/>
      <c r="Q74" s="93"/>
      <c r="R74" s="93"/>
      <c r="S74" s="159"/>
      <c r="T74" s="160"/>
      <c r="V74" s="173"/>
      <c r="AF74" s="173"/>
    </row>
    <row r="75" spans="1:32" s="12" customFormat="1" ht="13.5" customHeight="1">
      <c r="A75" s="5"/>
      <c r="C75" s="15"/>
      <c r="D75" s="15"/>
      <c r="E75" s="157"/>
      <c r="F75" s="173"/>
      <c r="G75" s="173"/>
      <c r="H75" s="161"/>
      <c r="I75" s="93"/>
      <c r="J75" s="93"/>
      <c r="K75" s="93"/>
      <c r="L75" s="93"/>
      <c r="M75" s="93"/>
      <c r="N75" s="93"/>
      <c r="O75" s="93"/>
      <c r="P75" s="93"/>
      <c r="Q75" s="93"/>
      <c r="R75" s="93"/>
      <c r="S75" s="159"/>
      <c r="T75" s="160"/>
      <c r="V75" s="173"/>
      <c r="AF75" s="173"/>
    </row>
    <row r="76" spans="1:32" s="12" customFormat="1" ht="13.5" customHeight="1">
      <c r="A76" s="5"/>
      <c r="C76" s="15"/>
      <c r="D76" s="15"/>
      <c r="E76" s="157"/>
      <c r="F76" s="173"/>
      <c r="G76" s="173"/>
      <c r="H76" s="161"/>
      <c r="I76" s="93"/>
      <c r="J76" s="93"/>
      <c r="K76" s="93"/>
      <c r="L76" s="93"/>
      <c r="M76" s="93"/>
      <c r="N76" s="93"/>
      <c r="O76" s="93"/>
      <c r="P76" s="93"/>
      <c r="Q76" s="93"/>
      <c r="R76" s="93"/>
      <c r="S76" s="159"/>
      <c r="T76" s="160"/>
      <c r="V76" s="173"/>
      <c r="AF76" s="173"/>
    </row>
    <row r="77" spans="1:32" s="12" customFormat="1" ht="13.5" customHeight="1">
      <c r="A77" s="5"/>
      <c r="C77" s="15"/>
      <c r="D77" s="15"/>
      <c r="E77" s="157"/>
      <c r="F77" s="173"/>
      <c r="G77" s="173"/>
      <c r="H77" s="161"/>
      <c r="I77" s="93"/>
      <c r="J77" s="93"/>
      <c r="K77" s="93"/>
      <c r="L77" s="93"/>
      <c r="M77" s="93"/>
      <c r="N77" s="93"/>
      <c r="O77" s="93"/>
      <c r="P77" s="93"/>
      <c r="Q77" s="93"/>
      <c r="R77" s="93"/>
      <c r="S77" s="159"/>
      <c r="T77" s="160"/>
      <c r="V77" s="173"/>
      <c r="AF77" s="173"/>
    </row>
    <row r="78" spans="1:32" s="12" customFormat="1" ht="13.5" customHeight="1">
      <c r="A78" s="5"/>
      <c r="C78" s="15"/>
      <c r="D78" s="15"/>
      <c r="E78" s="157"/>
      <c r="F78" s="173"/>
      <c r="G78" s="173"/>
      <c r="H78" s="161"/>
      <c r="I78" s="173"/>
      <c r="J78" s="173"/>
      <c r="K78" s="173"/>
      <c r="L78" s="173"/>
      <c r="M78" s="173"/>
      <c r="N78" s="173"/>
      <c r="O78" s="173"/>
      <c r="P78" s="93"/>
      <c r="Q78" s="93"/>
      <c r="R78" s="93"/>
      <c r="S78" s="159"/>
      <c r="T78" s="160"/>
      <c r="V78" s="173"/>
      <c r="AF78" s="173"/>
    </row>
    <row r="79" spans="1:32" s="12" customFormat="1" ht="13.5" customHeight="1">
      <c r="A79" s="5"/>
      <c r="C79" s="15"/>
      <c r="D79" s="15"/>
      <c r="E79" s="157"/>
      <c r="F79" s="173"/>
      <c r="G79" s="173"/>
      <c r="H79" s="161"/>
      <c r="I79" s="173"/>
      <c r="J79" s="173"/>
      <c r="K79" s="173"/>
      <c r="L79" s="173"/>
      <c r="M79" s="173"/>
      <c r="N79" s="173"/>
      <c r="O79" s="173"/>
      <c r="P79" s="93"/>
      <c r="Q79" s="93"/>
      <c r="R79" s="93"/>
      <c r="S79" s="159"/>
      <c r="T79" s="160"/>
      <c r="V79" s="173"/>
      <c r="AF79" s="173"/>
    </row>
    <row r="80" spans="1:32" s="12" customFormat="1" ht="13.5" customHeight="1">
      <c r="A80" s="5"/>
      <c r="C80" s="15"/>
      <c r="D80" s="15"/>
      <c r="E80" s="157"/>
      <c r="F80" s="173"/>
      <c r="G80" s="173"/>
      <c r="H80" s="161"/>
      <c r="I80" s="173"/>
      <c r="J80" s="173"/>
      <c r="K80" s="173"/>
      <c r="L80" s="173"/>
      <c r="M80" s="173"/>
      <c r="N80" s="173"/>
      <c r="O80" s="173"/>
      <c r="P80" s="93"/>
      <c r="Q80" s="93"/>
      <c r="R80" s="93"/>
      <c r="S80" s="159"/>
      <c r="T80" s="160"/>
      <c r="V80" s="173"/>
      <c r="AF80" s="173"/>
    </row>
    <row r="81" spans="1:32" s="12" customFormat="1" ht="13.5" customHeight="1">
      <c r="A81" s="5"/>
      <c r="C81" s="15"/>
      <c r="D81" s="15"/>
      <c r="E81" s="157"/>
      <c r="F81" s="173"/>
      <c r="G81" s="173"/>
      <c r="H81" s="161"/>
      <c r="I81" s="173"/>
      <c r="J81" s="173"/>
      <c r="K81" s="173"/>
      <c r="L81" s="173"/>
      <c r="M81" s="173"/>
      <c r="N81" s="173"/>
      <c r="O81" s="173"/>
      <c r="P81" s="93"/>
      <c r="Q81" s="93"/>
      <c r="R81" s="93"/>
      <c r="S81" s="159"/>
      <c r="T81" s="160"/>
      <c r="V81" s="173"/>
      <c r="AF81" s="173"/>
    </row>
    <row r="82" spans="1:32" s="12" customFormat="1" ht="13.5" customHeight="1">
      <c r="A82" s="5"/>
      <c r="C82" s="15"/>
      <c r="D82" s="15"/>
      <c r="E82" s="157"/>
      <c r="F82" s="173"/>
      <c r="G82" s="173"/>
      <c r="H82" s="161"/>
      <c r="I82" s="173"/>
      <c r="J82" s="173"/>
      <c r="K82" s="173"/>
      <c r="L82" s="173"/>
      <c r="M82" s="173"/>
      <c r="N82" s="173"/>
      <c r="O82" s="173"/>
      <c r="P82" s="93"/>
      <c r="Q82" s="93"/>
      <c r="R82" s="93"/>
      <c r="S82" s="159"/>
      <c r="T82" s="160"/>
      <c r="V82" s="173"/>
      <c r="AF82" s="173"/>
    </row>
    <row r="83" spans="1:32" s="12" customFormat="1" ht="13.5" customHeight="1">
      <c r="A83" s="5"/>
      <c r="C83" s="15"/>
      <c r="D83" s="15"/>
      <c r="E83" s="157"/>
      <c r="F83" s="173"/>
      <c r="G83" s="173"/>
      <c r="H83" s="161"/>
      <c r="I83" s="173"/>
      <c r="J83" s="173"/>
      <c r="K83" s="173"/>
      <c r="L83" s="173"/>
      <c r="M83" s="173"/>
      <c r="N83" s="173"/>
      <c r="O83" s="173"/>
      <c r="P83" s="93"/>
      <c r="Q83" s="93"/>
      <c r="R83" s="93"/>
      <c r="S83" s="159"/>
      <c r="T83" s="160"/>
      <c r="V83" s="173"/>
      <c r="AF83" s="173"/>
    </row>
    <row r="84" spans="1:32" s="12" customFormat="1" ht="13.5" customHeight="1">
      <c r="A84" s="5"/>
      <c r="C84" s="15"/>
      <c r="D84" s="15"/>
      <c r="E84" s="157"/>
      <c r="F84" s="173"/>
      <c r="G84" s="173"/>
      <c r="H84" s="161"/>
      <c r="I84" s="173"/>
      <c r="J84" s="173"/>
      <c r="K84" s="173"/>
      <c r="L84" s="173"/>
      <c r="M84" s="173"/>
      <c r="N84" s="173"/>
      <c r="O84" s="173"/>
      <c r="P84" s="93"/>
      <c r="Q84" s="93"/>
      <c r="R84" s="93"/>
      <c r="S84" s="159"/>
      <c r="T84" s="160"/>
      <c r="V84" s="173"/>
      <c r="AF84" s="173"/>
    </row>
    <row r="85" spans="1:32" s="12" customFormat="1" ht="13.5" customHeight="1">
      <c r="A85" s="5"/>
      <c r="C85" s="15"/>
      <c r="D85" s="15"/>
      <c r="E85" s="15"/>
      <c r="F85" s="173"/>
      <c r="G85" s="173"/>
      <c r="H85" s="161"/>
      <c r="I85" s="173"/>
      <c r="J85" s="173"/>
      <c r="K85" s="173"/>
      <c r="L85" s="173"/>
      <c r="M85" s="173"/>
      <c r="N85" s="173"/>
      <c r="O85" s="173"/>
      <c r="P85" s="93"/>
      <c r="Q85" s="93"/>
      <c r="R85" s="93"/>
      <c r="S85" s="159"/>
      <c r="T85" s="160"/>
      <c r="V85" s="173"/>
      <c r="AF85" s="173"/>
    </row>
    <row r="86" spans="1:32" s="12" customFormat="1" ht="13.5" customHeight="1">
      <c r="A86" s="5"/>
      <c r="C86" s="15"/>
      <c r="D86" s="15"/>
      <c r="E86" s="15"/>
      <c r="F86" s="173"/>
      <c r="G86" s="173"/>
      <c r="H86" s="161"/>
      <c r="I86" s="173"/>
      <c r="J86" s="173"/>
      <c r="K86" s="173"/>
      <c r="L86" s="173"/>
      <c r="M86" s="173"/>
      <c r="N86" s="173"/>
      <c r="O86" s="173"/>
      <c r="P86" s="93"/>
      <c r="Q86" s="93"/>
      <c r="R86" s="93"/>
      <c r="S86" s="159"/>
      <c r="T86" s="160"/>
      <c r="V86" s="173"/>
      <c r="AF86" s="173"/>
    </row>
    <row r="87" spans="1:32" s="12" customFormat="1" ht="13.5" customHeight="1">
      <c r="A87" s="5"/>
      <c r="C87" s="15"/>
      <c r="D87" s="15"/>
      <c r="E87" s="15"/>
      <c r="F87" s="173"/>
      <c r="G87" s="173"/>
      <c r="H87" s="161"/>
      <c r="I87" s="173"/>
      <c r="J87" s="173"/>
      <c r="K87" s="173"/>
      <c r="L87" s="173"/>
      <c r="M87" s="173"/>
      <c r="N87" s="173"/>
      <c r="O87" s="173"/>
      <c r="P87" s="93"/>
      <c r="Q87" s="93"/>
      <c r="R87" s="93"/>
      <c r="S87" s="159"/>
      <c r="T87" s="160"/>
      <c r="V87" s="173"/>
      <c r="AF87" s="173"/>
    </row>
    <row r="88" spans="1:32" s="12" customFormat="1" ht="13.5" customHeight="1">
      <c r="A88" s="5"/>
      <c r="C88" s="15"/>
      <c r="D88" s="15"/>
      <c r="E88" s="15"/>
      <c r="F88" s="173"/>
      <c r="G88" s="173"/>
      <c r="H88" s="161"/>
      <c r="I88" s="173"/>
      <c r="J88" s="173"/>
      <c r="K88" s="173"/>
      <c r="L88" s="173"/>
      <c r="M88" s="173"/>
      <c r="N88" s="173"/>
      <c r="O88" s="173"/>
      <c r="P88" s="93"/>
      <c r="Q88" s="93"/>
      <c r="R88" s="93"/>
      <c r="S88" s="159"/>
      <c r="T88" s="160"/>
      <c r="V88" s="173"/>
      <c r="AF88" s="173"/>
    </row>
    <row r="89" spans="1:32" s="12" customFormat="1" ht="15" customHeight="1">
      <c r="A89" s="5"/>
      <c r="C89" s="15"/>
      <c r="D89" s="15"/>
      <c r="E89" s="15"/>
      <c r="F89" s="173"/>
      <c r="G89" s="173"/>
      <c r="H89" s="161"/>
      <c r="I89" s="173"/>
      <c r="J89" s="173"/>
      <c r="K89" s="173"/>
      <c r="L89" s="173"/>
      <c r="M89" s="173"/>
      <c r="N89" s="173"/>
      <c r="O89" s="173"/>
      <c r="P89" s="93"/>
      <c r="Q89" s="93"/>
      <c r="R89" s="93"/>
      <c r="S89" s="159"/>
      <c r="V89" s="173"/>
      <c r="AF89" s="173"/>
    </row>
    <row r="90" spans="1:32" s="12" customFormat="1" ht="16.5" customHeight="1">
      <c r="A90" s="5"/>
      <c r="C90" s="15"/>
      <c r="D90" s="15"/>
      <c r="E90" s="15"/>
      <c r="F90" s="173"/>
      <c r="G90" s="173"/>
      <c r="H90" s="161"/>
      <c r="I90" s="173"/>
      <c r="J90" s="173"/>
      <c r="K90" s="173"/>
      <c r="L90" s="173"/>
      <c r="M90" s="173"/>
      <c r="N90" s="173"/>
      <c r="O90" s="173"/>
      <c r="P90" s="93"/>
      <c r="Q90" s="93"/>
      <c r="R90" s="93"/>
      <c r="S90" s="159"/>
      <c r="V90" s="173"/>
      <c r="X90" s="162"/>
      <c r="AF90" s="173"/>
    </row>
    <row r="91" spans="1:32" s="12" customFormat="1" ht="16.5" customHeight="1">
      <c r="A91" s="5"/>
      <c r="C91" s="15"/>
      <c r="D91" s="15"/>
      <c r="E91" s="15"/>
      <c r="F91" s="173"/>
      <c r="G91" s="173"/>
      <c r="H91" s="161"/>
      <c r="I91" s="173"/>
      <c r="J91" s="173"/>
      <c r="K91" s="173"/>
      <c r="L91" s="173"/>
      <c r="M91" s="173"/>
      <c r="N91" s="173"/>
      <c r="O91" s="173"/>
      <c r="P91" s="93"/>
      <c r="Q91" s="93"/>
      <c r="R91" s="93"/>
      <c r="S91" s="159"/>
      <c r="V91" s="173"/>
      <c r="AF91" s="173"/>
    </row>
    <row r="92" spans="1:32" s="12" customFormat="1" ht="16.5" customHeight="1">
      <c r="A92" s="5"/>
      <c r="C92" s="15"/>
      <c r="D92" s="15"/>
      <c r="E92" s="15"/>
      <c r="F92" s="173"/>
      <c r="G92" s="173"/>
      <c r="H92" s="161"/>
      <c r="I92" s="173"/>
      <c r="J92" s="173"/>
      <c r="K92" s="173"/>
      <c r="L92" s="173"/>
      <c r="M92" s="173"/>
      <c r="N92" s="173"/>
      <c r="O92" s="173"/>
      <c r="P92" s="93"/>
      <c r="Q92" s="93"/>
      <c r="R92" s="93"/>
      <c r="S92" s="159"/>
      <c r="V92" s="173"/>
      <c r="AF92" s="173"/>
    </row>
    <row r="93" spans="1:32" s="12" customFormat="1" ht="16.5" customHeight="1">
      <c r="A93" s="5"/>
      <c r="C93" s="15"/>
      <c r="D93" s="15"/>
      <c r="E93" s="15"/>
      <c r="F93" s="173"/>
      <c r="G93" s="173"/>
      <c r="H93" s="161"/>
      <c r="I93" s="173"/>
      <c r="J93" s="173"/>
      <c r="K93" s="173"/>
      <c r="L93" s="173"/>
      <c r="M93" s="173"/>
      <c r="N93" s="173"/>
      <c r="O93" s="173"/>
      <c r="P93" s="93"/>
      <c r="Q93" s="93"/>
      <c r="R93" s="93"/>
      <c r="S93" s="159"/>
      <c r="V93" s="173"/>
      <c r="AF93" s="173"/>
    </row>
    <row r="94" spans="1:32" s="12" customFormat="1" ht="16.5" customHeight="1">
      <c r="A94" s="5"/>
      <c r="C94" s="15"/>
      <c r="D94" s="15"/>
      <c r="E94" s="15"/>
      <c r="F94" s="173"/>
      <c r="G94" s="173"/>
      <c r="H94" s="40"/>
      <c r="I94" s="173"/>
      <c r="J94" s="173"/>
      <c r="K94" s="173"/>
      <c r="L94" s="173"/>
      <c r="M94" s="173"/>
      <c r="N94" s="173"/>
      <c r="O94" s="173"/>
      <c r="P94" s="93"/>
      <c r="Q94" s="93"/>
      <c r="R94" s="93"/>
      <c r="S94" s="159"/>
      <c r="V94" s="173"/>
      <c r="AF94" s="173"/>
    </row>
    <row r="95" spans="1:32" s="12" customFormat="1" ht="16.5" customHeight="1">
      <c r="A95" s="5"/>
      <c r="C95" s="15"/>
      <c r="D95" s="15"/>
      <c r="E95" s="15"/>
      <c r="F95" s="173"/>
      <c r="G95" s="173"/>
      <c r="H95" s="40"/>
      <c r="I95" s="173"/>
      <c r="J95" s="173"/>
      <c r="K95" s="173"/>
      <c r="L95" s="173"/>
      <c r="M95" s="173"/>
      <c r="N95" s="173"/>
      <c r="O95" s="173"/>
      <c r="P95" s="93"/>
      <c r="Q95" s="93"/>
      <c r="R95" s="93"/>
      <c r="S95" s="159"/>
      <c r="V95" s="173"/>
      <c r="AF95" s="173"/>
    </row>
    <row r="96" spans="1:32" s="12" customFormat="1" ht="16.5" customHeight="1">
      <c r="A96" s="5"/>
      <c r="C96" s="15"/>
      <c r="D96" s="15"/>
      <c r="E96" s="15"/>
      <c r="F96" s="173"/>
      <c r="G96" s="173"/>
      <c r="H96" s="40"/>
      <c r="I96" s="173"/>
      <c r="J96" s="173"/>
      <c r="K96" s="173"/>
      <c r="L96" s="173"/>
      <c r="M96" s="173"/>
      <c r="N96" s="173"/>
      <c r="O96" s="173"/>
      <c r="P96" s="93"/>
      <c r="Q96" s="93"/>
      <c r="R96" s="93"/>
      <c r="S96" s="159"/>
      <c r="V96" s="173"/>
      <c r="AF96" s="173"/>
    </row>
    <row r="97" spans="1:32" s="12" customFormat="1" ht="16.5" customHeight="1">
      <c r="A97" s="5"/>
      <c r="C97" s="15"/>
      <c r="D97" s="15"/>
      <c r="E97" s="15"/>
      <c r="F97" s="173"/>
      <c r="G97" s="173"/>
      <c r="H97" s="40"/>
      <c r="I97" s="173"/>
      <c r="J97" s="173"/>
      <c r="K97" s="173"/>
      <c r="L97" s="173"/>
      <c r="M97" s="173"/>
      <c r="N97" s="173"/>
      <c r="O97" s="173"/>
      <c r="P97" s="93"/>
      <c r="Q97" s="93"/>
      <c r="R97" s="93"/>
      <c r="S97" s="159"/>
      <c r="V97" s="173"/>
      <c r="AF97" s="173"/>
    </row>
    <row r="98" spans="1:32" s="12" customFormat="1" ht="9.75" customHeight="1">
      <c r="A98" s="5"/>
      <c r="C98" s="15"/>
      <c r="D98" s="15"/>
      <c r="E98" s="15"/>
      <c r="F98" s="173"/>
      <c r="G98" s="173"/>
      <c r="H98" s="40"/>
      <c r="I98" s="173"/>
      <c r="J98" s="173"/>
      <c r="K98" s="173"/>
      <c r="L98" s="173"/>
      <c r="M98" s="173"/>
      <c r="N98" s="173"/>
      <c r="O98" s="173"/>
      <c r="P98" s="93"/>
      <c r="Q98" s="93"/>
      <c r="R98" s="93"/>
      <c r="S98" s="159"/>
      <c r="V98" s="173"/>
      <c r="AF98" s="173"/>
    </row>
    <row r="99" spans="1:32" s="12" customFormat="1" ht="13.5">
      <c r="A99" s="5"/>
      <c r="C99" s="15"/>
      <c r="D99" s="15"/>
      <c r="E99" s="15"/>
      <c r="F99" s="173"/>
      <c r="G99" s="173"/>
      <c r="H99" s="40"/>
      <c r="I99" s="173"/>
      <c r="J99" s="173"/>
      <c r="K99" s="173"/>
      <c r="L99" s="173"/>
      <c r="M99" s="173"/>
      <c r="N99" s="173"/>
      <c r="O99" s="173"/>
      <c r="P99" s="93"/>
      <c r="Q99" s="93"/>
      <c r="R99" s="93"/>
      <c r="S99" s="159"/>
      <c r="V99" s="173"/>
      <c r="AF99" s="173"/>
    </row>
    <row r="100" spans="1:32" s="12" customFormat="1" ht="13.5">
      <c r="A100" s="5"/>
      <c r="C100" s="15"/>
      <c r="D100" s="15"/>
      <c r="E100" s="15"/>
      <c r="F100" s="173"/>
      <c r="G100" s="173"/>
      <c r="H100" s="40"/>
      <c r="I100" s="173"/>
      <c r="J100" s="173"/>
      <c r="K100" s="173"/>
      <c r="L100" s="173"/>
      <c r="M100" s="173"/>
      <c r="N100" s="173"/>
      <c r="O100" s="173"/>
      <c r="P100" s="93"/>
      <c r="Q100" s="93"/>
      <c r="R100" s="93"/>
      <c r="S100" s="159"/>
      <c r="V100" s="173"/>
      <c r="AF100" s="173"/>
    </row>
    <row r="101" spans="1:32" s="12" customFormat="1" ht="13.5">
      <c r="A101" s="5"/>
      <c r="C101" s="15"/>
      <c r="D101" s="15"/>
      <c r="E101" s="15"/>
      <c r="F101" s="173"/>
      <c r="G101" s="173"/>
      <c r="H101" s="40"/>
      <c r="I101" s="173"/>
      <c r="J101" s="173"/>
      <c r="K101" s="173"/>
      <c r="L101" s="173"/>
      <c r="M101" s="173"/>
      <c r="N101" s="173"/>
      <c r="O101" s="173"/>
      <c r="P101" s="93"/>
      <c r="Q101" s="93"/>
      <c r="R101" s="93"/>
      <c r="S101" s="159"/>
      <c r="V101" s="173"/>
      <c r="AF101" s="173"/>
    </row>
    <row r="102" spans="1:32" s="12" customFormat="1" ht="13.5">
      <c r="A102" s="5"/>
      <c r="C102" s="15"/>
      <c r="D102" s="15"/>
      <c r="E102" s="15"/>
      <c r="F102" s="173"/>
      <c r="G102" s="173"/>
      <c r="H102" s="40"/>
      <c r="I102" s="173"/>
      <c r="J102" s="173"/>
      <c r="K102" s="173"/>
      <c r="L102" s="173"/>
      <c r="M102" s="173"/>
      <c r="N102" s="173"/>
      <c r="O102" s="173"/>
      <c r="P102" s="93"/>
      <c r="Q102" s="93"/>
      <c r="R102" s="93"/>
      <c r="S102" s="159"/>
      <c r="V102" s="173"/>
      <c r="AF102" s="173"/>
    </row>
    <row r="103" spans="1:32" s="12" customFormat="1" ht="13.5">
      <c r="A103" s="5"/>
      <c r="C103" s="15"/>
      <c r="D103" s="15"/>
      <c r="E103" s="15"/>
      <c r="F103" s="173"/>
      <c r="G103" s="173"/>
      <c r="H103" s="40"/>
      <c r="I103" s="173"/>
      <c r="J103" s="173"/>
      <c r="K103" s="173"/>
      <c r="L103" s="173"/>
      <c r="M103" s="173"/>
      <c r="N103" s="173"/>
      <c r="O103" s="173"/>
      <c r="P103" s="93"/>
      <c r="Q103" s="93"/>
      <c r="R103" s="93"/>
      <c r="S103" s="159"/>
      <c r="V103" s="173"/>
      <c r="AF103" s="173"/>
    </row>
    <row r="104" spans="1:32" s="12" customFormat="1" ht="13.5">
      <c r="A104" s="5"/>
      <c r="C104" s="15"/>
      <c r="D104" s="15"/>
      <c r="E104" s="15"/>
      <c r="F104" s="173"/>
      <c r="G104" s="173"/>
      <c r="H104" s="40"/>
      <c r="I104" s="173"/>
      <c r="J104" s="173"/>
      <c r="K104" s="173"/>
      <c r="L104" s="173"/>
      <c r="M104" s="173"/>
      <c r="N104" s="173"/>
      <c r="O104" s="173"/>
      <c r="P104" s="93"/>
      <c r="Q104" s="93"/>
      <c r="R104" s="93"/>
      <c r="S104" s="159"/>
      <c r="V104" s="173"/>
      <c r="AF104" s="173"/>
    </row>
    <row r="105" spans="1:32" s="12" customFormat="1" ht="13.5">
      <c r="A105" s="5"/>
      <c r="C105" s="15"/>
      <c r="D105" s="15"/>
      <c r="E105" s="15"/>
      <c r="F105" s="173"/>
      <c r="G105" s="173"/>
      <c r="H105" s="40"/>
      <c r="I105" s="173"/>
      <c r="J105" s="173"/>
      <c r="K105" s="173"/>
      <c r="L105" s="173"/>
      <c r="M105" s="173"/>
      <c r="N105" s="173"/>
      <c r="O105" s="173"/>
      <c r="P105" s="93"/>
      <c r="Q105" s="93"/>
      <c r="R105" s="93"/>
      <c r="S105" s="159"/>
      <c r="V105" s="173"/>
      <c r="AF105" s="173"/>
    </row>
    <row r="106" spans="1:32" s="12" customFormat="1" ht="13.5">
      <c r="A106" s="5"/>
      <c r="C106" s="15"/>
      <c r="D106" s="15"/>
      <c r="E106" s="15"/>
      <c r="F106" s="173"/>
      <c r="G106" s="173"/>
      <c r="H106" s="40"/>
      <c r="I106" s="173"/>
      <c r="J106" s="173"/>
      <c r="K106" s="173"/>
      <c r="L106" s="173"/>
      <c r="M106" s="173"/>
      <c r="N106" s="173"/>
      <c r="O106" s="173"/>
      <c r="P106" s="173"/>
      <c r="Q106" s="173"/>
      <c r="R106" s="173"/>
      <c r="S106" s="49"/>
      <c r="V106" s="173"/>
      <c r="AF106" s="173"/>
    </row>
    <row r="107" spans="1:32" s="12" customFormat="1" ht="13.5">
      <c r="A107" s="5"/>
      <c r="C107" s="15"/>
      <c r="D107" s="15"/>
      <c r="E107" s="15"/>
      <c r="F107" s="173"/>
      <c r="G107" s="173"/>
      <c r="H107" s="40"/>
      <c r="I107" s="173"/>
      <c r="J107" s="173"/>
      <c r="K107" s="173"/>
      <c r="L107" s="173"/>
      <c r="M107" s="173"/>
      <c r="N107" s="173"/>
      <c r="O107" s="173"/>
      <c r="P107" s="173"/>
      <c r="Q107" s="173"/>
      <c r="R107" s="173"/>
      <c r="S107" s="49"/>
      <c r="V107" s="173"/>
      <c r="AF107" s="173"/>
    </row>
    <row r="108" spans="1:32" s="12" customFormat="1" ht="13.5">
      <c r="A108" s="5"/>
      <c r="C108" s="15"/>
      <c r="D108" s="15"/>
      <c r="E108" s="15"/>
      <c r="F108" s="173"/>
      <c r="G108" s="173"/>
      <c r="H108" s="40"/>
      <c r="I108" s="173"/>
      <c r="J108" s="173"/>
      <c r="K108" s="173"/>
      <c r="L108" s="173"/>
      <c r="M108" s="173"/>
      <c r="N108" s="173"/>
      <c r="O108" s="173"/>
      <c r="P108" s="173"/>
      <c r="Q108" s="173"/>
      <c r="R108" s="173"/>
      <c r="S108" s="49"/>
      <c r="V108" s="173"/>
      <c r="AF108" s="173"/>
    </row>
    <row r="109" spans="1:32" s="12" customFormat="1" ht="13.5">
      <c r="A109" s="5"/>
      <c r="C109" s="15"/>
      <c r="D109" s="15"/>
      <c r="E109" s="15"/>
      <c r="F109" s="173"/>
      <c r="G109" s="173"/>
      <c r="H109" s="40"/>
      <c r="I109" s="173"/>
      <c r="J109" s="173"/>
      <c r="K109" s="173"/>
      <c r="L109" s="173"/>
      <c r="M109" s="173"/>
      <c r="N109" s="173"/>
      <c r="O109" s="173"/>
      <c r="P109" s="173"/>
      <c r="Q109" s="173"/>
      <c r="R109" s="173"/>
      <c r="S109" s="49"/>
      <c r="V109" s="173"/>
      <c r="AF109" s="173"/>
    </row>
    <row r="110" spans="1:32" s="12" customFormat="1" ht="13.5">
      <c r="A110" s="5"/>
      <c r="C110" s="15"/>
      <c r="D110" s="15"/>
      <c r="E110" s="15"/>
      <c r="F110" s="173"/>
      <c r="G110" s="173"/>
      <c r="H110" s="40"/>
      <c r="I110" s="173"/>
      <c r="J110" s="173"/>
      <c r="K110" s="173"/>
      <c r="L110" s="173"/>
      <c r="M110" s="173"/>
      <c r="N110" s="173"/>
      <c r="O110" s="173"/>
      <c r="P110" s="173"/>
      <c r="Q110" s="173"/>
      <c r="R110" s="173"/>
      <c r="S110" s="49"/>
      <c r="V110" s="173"/>
      <c r="AF110" s="173"/>
    </row>
    <row r="111" spans="1:32" s="12" customFormat="1" ht="13.5">
      <c r="A111" s="5"/>
      <c r="C111" s="15"/>
      <c r="D111" s="15"/>
      <c r="E111" s="15"/>
      <c r="F111" s="173"/>
      <c r="G111" s="173"/>
      <c r="H111" s="40"/>
      <c r="I111" s="173"/>
      <c r="J111" s="173"/>
      <c r="K111" s="173"/>
      <c r="L111" s="173"/>
      <c r="M111" s="173"/>
      <c r="N111" s="173"/>
      <c r="O111" s="173"/>
      <c r="P111" s="173"/>
      <c r="Q111" s="173"/>
      <c r="R111" s="173"/>
      <c r="S111" s="49"/>
      <c r="V111" s="173"/>
      <c r="AF111" s="173"/>
    </row>
    <row r="112" spans="1:32" s="12" customFormat="1" ht="13.5">
      <c r="A112" s="5"/>
      <c r="C112" s="15"/>
      <c r="D112" s="15"/>
      <c r="E112" s="15"/>
      <c r="F112" s="173"/>
      <c r="G112" s="173"/>
      <c r="H112" s="40"/>
      <c r="I112" s="173"/>
      <c r="J112" s="173"/>
      <c r="K112" s="173"/>
      <c r="L112" s="173"/>
      <c r="M112" s="173"/>
      <c r="N112" s="173"/>
      <c r="O112" s="173"/>
      <c r="P112" s="173"/>
      <c r="Q112" s="173"/>
      <c r="R112" s="173"/>
      <c r="S112" s="49"/>
      <c r="V112" s="173"/>
      <c r="AF112" s="173"/>
    </row>
    <row r="113" spans="1:32" s="12" customFormat="1" ht="13.5">
      <c r="A113" s="5"/>
      <c r="C113" s="15"/>
      <c r="D113" s="15"/>
      <c r="E113" s="15"/>
      <c r="F113" s="173"/>
      <c r="G113" s="173"/>
      <c r="H113" s="40"/>
      <c r="I113" s="173"/>
      <c r="J113" s="173"/>
      <c r="K113" s="173"/>
      <c r="L113" s="173"/>
      <c r="M113" s="173"/>
      <c r="N113" s="173"/>
      <c r="O113" s="173"/>
      <c r="P113" s="173"/>
      <c r="Q113" s="173"/>
      <c r="R113" s="173"/>
      <c r="S113" s="49"/>
      <c r="V113" s="173"/>
      <c r="AF113" s="173"/>
    </row>
    <row r="114" spans="1:32" s="12" customFormat="1" ht="13.5">
      <c r="A114" s="5"/>
      <c r="C114" s="15"/>
      <c r="D114" s="15"/>
      <c r="E114" s="15"/>
      <c r="F114" s="173"/>
      <c r="G114" s="173"/>
      <c r="H114" s="40"/>
      <c r="I114" s="173"/>
      <c r="J114" s="173"/>
      <c r="K114" s="173"/>
      <c r="L114" s="173"/>
      <c r="M114" s="173"/>
      <c r="N114" s="173"/>
      <c r="O114" s="173"/>
      <c r="P114" s="173"/>
      <c r="Q114" s="173"/>
      <c r="R114" s="173"/>
      <c r="S114" s="49"/>
      <c r="V114" s="173"/>
      <c r="AF114" s="173"/>
    </row>
    <row r="115" spans="1:32" s="12" customFormat="1" ht="13.5">
      <c r="A115" s="5"/>
      <c r="C115" s="15"/>
      <c r="D115" s="15"/>
      <c r="E115" s="15"/>
      <c r="F115" s="173"/>
      <c r="G115" s="173"/>
      <c r="H115" s="40"/>
      <c r="I115" s="173"/>
      <c r="J115" s="173"/>
      <c r="K115" s="173"/>
      <c r="L115" s="173"/>
      <c r="M115" s="173"/>
      <c r="N115" s="173"/>
      <c r="O115" s="173"/>
      <c r="P115" s="173"/>
      <c r="Q115" s="173"/>
      <c r="R115" s="173"/>
      <c r="S115" s="49"/>
      <c r="V115" s="173"/>
      <c r="AF115" s="173"/>
    </row>
    <row r="116" spans="1:32" s="12" customFormat="1" ht="13.5">
      <c r="A116" s="5"/>
      <c r="C116" s="15"/>
      <c r="D116" s="15"/>
      <c r="E116" s="15"/>
      <c r="F116" s="173"/>
      <c r="G116" s="173"/>
      <c r="H116" s="40"/>
      <c r="I116" s="173"/>
      <c r="J116" s="173"/>
      <c r="K116" s="173"/>
      <c r="L116" s="173"/>
      <c r="M116" s="173"/>
      <c r="N116" s="173"/>
      <c r="O116" s="173"/>
      <c r="P116" s="173"/>
      <c r="Q116" s="173"/>
      <c r="R116" s="173"/>
      <c r="S116" s="49"/>
      <c r="V116" s="173"/>
      <c r="AF116" s="173"/>
    </row>
    <row r="117" spans="1:32" s="12" customFormat="1" ht="13.5">
      <c r="A117" s="5"/>
      <c r="C117" s="15"/>
      <c r="D117" s="15"/>
      <c r="E117" s="15"/>
      <c r="F117" s="173"/>
      <c r="G117" s="173"/>
      <c r="H117" s="40"/>
      <c r="I117" s="173"/>
      <c r="J117" s="173"/>
      <c r="K117" s="173"/>
      <c r="L117" s="173"/>
      <c r="M117" s="173"/>
      <c r="N117" s="173"/>
      <c r="O117" s="173"/>
      <c r="P117" s="173"/>
      <c r="Q117" s="173"/>
      <c r="R117" s="173"/>
      <c r="S117" s="49"/>
      <c r="V117" s="173"/>
      <c r="AF117" s="173"/>
    </row>
    <row r="118" spans="1:32" s="12" customFormat="1" ht="13.5">
      <c r="A118" s="5"/>
      <c r="C118" s="15"/>
      <c r="D118" s="15"/>
      <c r="E118" s="15"/>
      <c r="F118" s="173"/>
      <c r="G118" s="173"/>
      <c r="H118" s="40"/>
      <c r="I118" s="173"/>
      <c r="J118" s="173"/>
      <c r="K118" s="173"/>
      <c r="L118" s="173"/>
      <c r="M118" s="173"/>
      <c r="N118" s="173"/>
      <c r="O118" s="173"/>
      <c r="P118" s="173"/>
      <c r="Q118" s="173"/>
      <c r="R118" s="173"/>
      <c r="S118" s="49"/>
      <c r="V118" s="173"/>
      <c r="AF118" s="173"/>
    </row>
    <row r="119" spans="9:14" ht="13.5">
      <c r="I119" s="173"/>
      <c r="J119" s="173"/>
      <c r="K119" s="173"/>
      <c r="L119" s="173"/>
      <c r="M119" s="173"/>
      <c r="N119" s="173"/>
    </row>
  </sheetData>
  <sheetProtection password="CCFB" sheet="1" objects="1" scenarios="1" selectLockedCells="1"/>
  <mergeCells count="124">
    <mergeCell ref="S57:U57"/>
    <mergeCell ref="X57:AG59"/>
    <mergeCell ref="S59:U59"/>
    <mergeCell ref="X52:Y52"/>
    <mergeCell ref="AE52:AG52"/>
    <mergeCell ref="Y54:AG56"/>
    <mergeCell ref="S55:U55"/>
    <mergeCell ref="S50:U50"/>
    <mergeCell ref="X50:Y50"/>
    <mergeCell ref="AE50:AG50"/>
    <mergeCell ref="X51:Y51"/>
    <mergeCell ref="S48:U48"/>
    <mergeCell ref="X48:Y48"/>
    <mergeCell ref="AE48:AG48"/>
    <mergeCell ref="S49:U49"/>
    <mergeCell ref="X49:Y49"/>
    <mergeCell ref="AE49:AG49"/>
    <mergeCell ref="S46:U46"/>
    <mergeCell ref="X46:Y46"/>
    <mergeCell ref="AE46:AG46"/>
    <mergeCell ref="S47:U47"/>
    <mergeCell ref="X47:Y47"/>
    <mergeCell ref="AE47:AG47"/>
    <mergeCell ref="S44:U44"/>
    <mergeCell ref="X44:Y44"/>
    <mergeCell ref="AE44:AG44"/>
    <mergeCell ref="S45:U45"/>
    <mergeCell ref="X45:Y45"/>
    <mergeCell ref="AE45:AG45"/>
    <mergeCell ref="S42:U42"/>
    <mergeCell ref="X42:Y42"/>
    <mergeCell ref="AE42:AG42"/>
    <mergeCell ref="S43:U43"/>
    <mergeCell ref="X43:Y43"/>
    <mergeCell ref="AE43:AG43"/>
    <mergeCell ref="S40:U40"/>
    <mergeCell ref="X40:Y40"/>
    <mergeCell ref="AE40:AG40"/>
    <mergeCell ref="S41:U41"/>
    <mergeCell ref="X41:Y41"/>
    <mergeCell ref="AE41:AG41"/>
    <mergeCell ref="S38:U38"/>
    <mergeCell ref="X38:Y38"/>
    <mergeCell ref="AE38:AG38"/>
    <mergeCell ref="S39:U39"/>
    <mergeCell ref="X39:Y39"/>
    <mergeCell ref="AE39:AG39"/>
    <mergeCell ref="S36:U36"/>
    <mergeCell ref="X36:Y36"/>
    <mergeCell ref="AE36:AG36"/>
    <mergeCell ref="S37:U37"/>
    <mergeCell ref="X37:Y37"/>
    <mergeCell ref="AE37:AG37"/>
    <mergeCell ref="S34:U34"/>
    <mergeCell ref="X34:Y34"/>
    <mergeCell ref="AE34:AG34"/>
    <mergeCell ref="S35:U35"/>
    <mergeCell ref="X35:Y35"/>
    <mergeCell ref="AE35:AG35"/>
    <mergeCell ref="S32:U32"/>
    <mergeCell ref="X32:Y32"/>
    <mergeCell ref="AE32:AG32"/>
    <mergeCell ref="S33:U33"/>
    <mergeCell ref="X33:Y33"/>
    <mergeCell ref="AE33:AG33"/>
    <mergeCell ref="S30:U30"/>
    <mergeCell ref="X30:Y30"/>
    <mergeCell ref="AE30:AG30"/>
    <mergeCell ref="S31:U31"/>
    <mergeCell ref="X31:Y31"/>
    <mergeCell ref="AE31:AG31"/>
    <mergeCell ref="S28:U28"/>
    <mergeCell ref="X28:Y28"/>
    <mergeCell ref="AE28:AG28"/>
    <mergeCell ref="S29:U29"/>
    <mergeCell ref="X29:Y29"/>
    <mergeCell ref="AE29:AG29"/>
    <mergeCell ref="S26:U26"/>
    <mergeCell ref="X26:Y26"/>
    <mergeCell ref="AE26:AG26"/>
    <mergeCell ref="S27:U27"/>
    <mergeCell ref="X27:Y27"/>
    <mergeCell ref="AE27:AG27"/>
    <mergeCell ref="S24:U24"/>
    <mergeCell ref="X24:Y24"/>
    <mergeCell ref="AE24:AG24"/>
    <mergeCell ref="S25:U25"/>
    <mergeCell ref="X25:Y25"/>
    <mergeCell ref="AE25:AG25"/>
    <mergeCell ref="S22:U22"/>
    <mergeCell ref="X22:Y22"/>
    <mergeCell ref="AE22:AG22"/>
    <mergeCell ref="S23:U23"/>
    <mergeCell ref="X23:Y23"/>
    <mergeCell ref="AE23:AG23"/>
    <mergeCell ref="S20:U20"/>
    <mergeCell ref="X20:Y20"/>
    <mergeCell ref="AE20:AG20"/>
    <mergeCell ref="S21:U21"/>
    <mergeCell ref="X21:Y21"/>
    <mergeCell ref="AE21:AG21"/>
    <mergeCell ref="X18:Y19"/>
    <mergeCell ref="AA18:AB19"/>
    <mergeCell ref="AC18:AD19"/>
    <mergeCell ref="AE18:AG19"/>
    <mergeCell ref="C18:C19"/>
    <mergeCell ref="E18:E19"/>
    <mergeCell ref="H18:H19"/>
    <mergeCell ref="S18:U19"/>
    <mergeCell ref="AA13:AH14"/>
    <mergeCell ref="S15:Z15"/>
    <mergeCell ref="I17:J17"/>
    <mergeCell ref="K17:L17"/>
    <mergeCell ref="C10:E10"/>
    <mergeCell ref="W10:X10"/>
    <mergeCell ref="W11:X11"/>
    <mergeCell ref="B11:D15"/>
    <mergeCell ref="W12:X12"/>
    <mergeCell ref="H13:T13"/>
    <mergeCell ref="U13:X13"/>
    <mergeCell ref="B2:C3"/>
    <mergeCell ref="E2:U3"/>
    <mergeCell ref="X2:AC3"/>
    <mergeCell ref="AE2:AG3"/>
  </mergeCells>
  <conditionalFormatting sqref="H21:H50">
    <cfRule type="cellIs" priority="1" dxfId="0" operator="equal" stopIfTrue="1">
      <formula>H20</formula>
    </cfRule>
  </conditionalFormatting>
  <conditionalFormatting sqref="H20">
    <cfRule type="cellIs" priority="2" dxfId="0" operator="equal" stopIfTrue="1">
      <formula>K19</formula>
    </cfRule>
  </conditionalFormatting>
  <conditionalFormatting sqref="AF8:AG8 AG11:AG12 AG6 AE6">
    <cfRule type="cellIs" priority="3" dxfId="0" operator="lessThan" stopIfTrue="1">
      <formula>0.1</formula>
    </cfRule>
  </conditionalFormatting>
  <conditionalFormatting sqref="AE7 AG7 C52">
    <cfRule type="expression" priority="4" dxfId="0" stopIfTrue="1">
      <formula>ISERROR(C7)</formula>
    </cfRule>
  </conditionalFormatting>
  <conditionalFormatting sqref="V57">
    <cfRule type="expression" priority="5" dxfId="0" stopIfTrue="1">
      <formula>#DIV/0!</formula>
    </cfRule>
  </conditionalFormatting>
  <conditionalFormatting sqref="S59 V59 E15 H15">
    <cfRule type="cellIs" priority="6" dxfId="0" operator="equal" stopIfTrue="1">
      <formula>0</formula>
    </cfRule>
  </conditionalFormatting>
  <conditionalFormatting sqref="D20 B20:B50">
    <cfRule type="expression" priority="7" dxfId="1" stopIfTrue="1">
      <formula>WEEKDAY(B20)=7</formula>
    </cfRule>
    <cfRule type="expression" priority="8" dxfId="2" stopIfTrue="1">
      <formula>WEEKDAY(B20)=1</formula>
    </cfRule>
  </conditionalFormatting>
  <conditionalFormatting sqref="D51">
    <cfRule type="expression" priority="9" dxfId="1" stopIfTrue="1">
      <formula>WEEKDAY(D51)=1</formula>
    </cfRule>
    <cfRule type="expression" priority="10" dxfId="2" stopIfTrue="1">
      <formula>WEEKDAY(D51)=7</formula>
    </cfRule>
  </conditionalFormatting>
  <printOptions/>
  <pageMargins left="0.5118110236220472" right="0.3937007874015748" top="0.5118110236220472" bottom="0.24" header="0" footer="0"/>
  <pageSetup horizontalDpi="600" verticalDpi="600" orientation="portrait" paperSize="9" scale="99" r:id="rId4"/>
  <rowBreaks count="1" manualBreakCount="1">
    <brk id="60" max="32" man="1"/>
  </rowBreaks>
  <ignoredErrors>
    <ignoredError sqref="B52"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1:H90"/>
  <sheetViews>
    <sheetView workbookViewId="0" topLeftCell="A1">
      <selection activeCell="B1" sqref="B1"/>
    </sheetView>
  </sheetViews>
  <sheetFormatPr defaultColWidth="9.00390625" defaultRowHeight="13.5"/>
  <cols>
    <col min="1" max="1" width="22.125" style="0" customWidth="1"/>
    <col min="2" max="2" width="22.50390625" style="0" customWidth="1"/>
    <col min="3" max="3" width="8.25390625" style="0" customWidth="1"/>
    <col min="4" max="4" width="22.00390625" style="0" customWidth="1"/>
    <col min="5" max="5" width="14.125" style="0" customWidth="1"/>
  </cols>
  <sheetData>
    <row r="1" spans="1:2" ht="86.25" customHeight="1">
      <c r="A1" s="240" t="str">
        <f>'記録用紙'!F15</f>
        <v>画像１</v>
      </c>
      <c r="B1" s="240"/>
    </row>
    <row r="2" ht="86.25" customHeight="1"/>
    <row r="3" ht="86.25" customHeight="1"/>
    <row r="4" ht="86.25" customHeight="1"/>
    <row r="5" ht="86.25" customHeight="1"/>
    <row r="6" ht="86.25" customHeight="1">
      <c r="D6" s="1"/>
    </row>
    <row r="7" ht="86.25" customHeight="1"/>
    <row r="8" ht="86.25" customHeight="1"/>
    <row r="9" ht="86.25" customHeight="1"/>
    <row r="10" ht="86.25" customHeight="1"/>
    <row r="11" ht="86.25" customHeight="1"/>
    <row r="12" ht="86.25" customHeight="1"/>
    <row r="13" ht="86.25" customHeight="1"/>
    <row r="14" ht="86.25" customHeight="1"/>
    <row r="15" ht="86.25" customHeight="1"/>
    <row r="16" ht="86.25" customHeight="1"/>
    <row r="17" ht="86.25" customHeight="1"/>
    <row r="32" ht="13.5">
      <c r="G32" s="167"/>
    </row>
    <row r="37" ht="13.5">
      <c r="H37" s="330"/>
    </row>
    <row r="38" ht="13.5">
      <c r="H38" s="330"/>
    </row>
    <row r="39" ht="13.5">
      <c r="H39" s="330"/>
    </row>
    <row r="40" ht="13.5">
      <c r="H40" s="330"/>
    </row>
    <row r="41" ht="13.5">
      <c r="H41" s="330"/>
    </row>
    <row r="42" ht="13.5">
      <c r="H42" s="330"/>
    </row>
    <row r="43" ht="13.5">
      <c r="H43" s="330"/>
    </row>
    <row r="44" ht="13.5">
      <c r="H44" s="330"/>
    </row>
    <row r="45" ht="13.5">
      <c r="H45" s="330"/>
    </row>
    <row r="46" ht="13.5">
      <c r="H46" s="330"/>
    </row>
    <row r="47" ht="13.5">
      <c r="H47" s="330"/>
    </row>
    <row r="48" ht="13.5">
      <c r="H48" s="330"/>
    </row>
    <row r="49" ht="13.5">
      <c r="H49" s="330"/>
    </row>
    <row r="50" ht="13.5">
      <c r="H50" s="330"/>
    </row>
    <row r="51" ht="13.5">
      <c r="H51" s="330"/>
    </row>
    <row r="54" ht="13.5">
      <c r="H54" s="330"/>
    </row>
    <row r="55" ht="13.5">
      <c r="H55" s="330"/>
    </row>
    <row r="56" ht="13.5">
      <c r="H56" s="330"/>
    </row>
    <row r="57" ht="13.5">
      <c r="H57" s="330"/>
    </row>
    <row r="58" ht="13.5">
      <c r="H58" s="330"/>
    </row>
    <row r="59" ht="13.5">
      <c r="H59" s="330"/>
    </row>
    <row r="60" ht="13.5">
      <c r="H60" s="330"/>
    </row>
    <row r="61" ht="13.5">
      <c r="H61" s="330"/>
    </row>
    <row r="62" ht="13.5">
      <c r="H62" s="330"/>
    </row>
    <row r="63" ht="13.5">
      <c r="H63" s="330"/>
    </row>
    <row r="64" ht="13.5">
      <c r="H64" s="330"/>
    </row>
    <row r="65" ht="13.5">
      <c r="H65" s="330"/>
    </row>
    <row r="66" ht="13.5">
      <c r="H66" s="330"/>
    </row>
    <row r="67" ht="13.5">
      <c r="H67" s="330"/>
    </row>
    <row r="68" ht="13.5">
      <c r="H68" s="330"/>
    </row>
    <row r="69" ht="13.5">
      <c r="H69" s="330"/>
    </row>
    <row r="70" ht="13.5">
      <c r="H70" s="330"/>
    </row>
    <row r="71" spans="5:8" ht="13.5">
      <c r="E71" s="167"/>
      <c r="H71" s="330"/>
    </row>
    <row r="77" ht="13.5">
      <c r="H77" s="331"/>
    </row>
    <row r="78" ht="13.5">
      <c r="H78" s="331"/>
    </row>
    <row r="79" ht="13.5">
      <c r="H79" s="331"/>
    </row>
    <row r="80" ht="13.5">
      <c r="H80" s="331"/>
    </row>
    <row r="81" ht="13.5">
      <c r="H81" s="331"/>
    </row>
    <row r="82" ht="13.5">
      <c r="H82" s="331"/>
    </row>
    <row r="83" ht="13.5">
      <c r="H83" s="331"/>
    </row>
    <row r="84" ht="13.5">
      <c r="H84" s="331"/>
    </row>
    <row r="85" ht="13.5">
      <c r="H85" s="331"/>
    </row>
    <row r="86" ht="13.5">
      <c r="H86" s="331"/>
    </row>
    <row r="87" ht="13.5">
      <c r="H87" s="331"/>
    </row>
    <row r="88" ht="13.5">
      <c r="H88" s="331"/>
    </row>
    <row r="89" ht="13.5">
      <c r="H89" s="331"/>
    </row>
    <row r="90" ht="13.5">
      <c r="H90" s="331"/>
    </row>
  </sheetData>
  <sheetProtection password="CCFB" sheet="1" objects="1" scenarios="1" selectLockedCells="1" selectUnlockedCells="1"/>
  <mergeCells count="3">
    <mergeCell ref="H37:H51"/>
    <mergeCell ref="H54:H71"/>
    <mergeCell ref="H77:H90"/>
  </mergeCells>
  <printOptions/>
  <pageMargins left="0.75" right="0.75" top="1" bottom="1" header="0.512" footer="0.51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00390625" defaultRowHeight="13.5"/>
  <cols>
    <col min="1" max="1" width="8.25390625" style="0" customWidth="1"/>
    <col min="2" max="2" width="20.125" style="0" customWidth="1"/>
    <col min="3" max="3" width="30.875" style="0" bestFit="1" customWidth="1"/>
    <col min="4" max="4" width="14.75390625" style="0" bestFit="1" customWidth="1"/>
  </cols>
  <sheetData>
    <row r="1" spans="1:4" ht="85.5" customHeight="1">
      <c r="A1" t="s">
        <v>101</v>
      </c>
      <c r="C1" s="1" t="s">
        <v>161</v>
      </c>
      <c r="D1" s="1" t="s">
        <v>160</v>
      </c>
    </row>
    <row r="2" spans="1:4" ht="85.5" customHeight="1">
      <c r="A2" t="s">
        <v>102</v>
      </c>
      <c r="C2" t="s">
        <v>64</v>
      </c>
      <c r="D2" t="s">
        <v>122</v>
      </c>
    </row>
    <row r="3" spans="1:4" ht="85.5" customHeight="1">
      <c r="A3" t="s">
        <v>103</v>
      </c>
      <c r="C3" t="s">
        <v>126</v>
      </c>
      <c r="D3" t="s">
        <v>0</v>
      </c>
    </row>
    <row r="4" spans="1:4" ht="85.5" customHeight="1">
      <c r="A4" t="s">
        <v>104</v>
      </c>
      <c r="C4" t="s">
        <v>127</v>
      </c>
      <c r="D4" t="s">
        <v>125</v>
      </c>
    </row>
    <row r="5" spans="1:4" ht="85.5" customHeight="1">
      <c r="A5" t="s">
        <v>105</v>
      </c>
      <c r="C5" t="s">
        <v>65</v>
      </c>
      <c r="D5" t="s">
        <v>1</v>
      </c>
    </row>
    <row r="6" spans="1:4" ht="85.5" customHeight="1">
      <c r="A6" t="s">
        <v>106</v>
      </c>
      <c r="C6" t="s">
        <v>128</v>
      </c>
      <c r="D6" t="s">
        <v>123</v>
      </c>
    </row>
    <row r="7" spans="1:4" ht="85.5" customHeight="1">
      <c r="A7" t="s">
        <v>107</v>
      </c>
      <c r="C7" s="1" t="s">
        <v>67</v>
      </c>
      <c r="D7" t="s">
        <v>66</v>
      </c>
    </row>
    <row r="8" spans="1:4" ht="85.5" customHeight="1">
      <c r="A8" t="s">
        <v>108</v>
      </c>
      <c r="C8" t="s">
        <v>68</v>
      </c>
      <c r="D8" t="s">
        <v>2</v>
      </c>
    </row>
    <row r="9" spans="1:4" ht="85.5" customHeight="1">
      <c r="A9" t="s">
        <v>109</v>
      </c>
      <c r="C9" t="s">
        <v>69</v>
      </c>
      <c r="D9" t="s">
        <v>3</v>
      </c>
    </row>
    <row r="10" spans="1:4" ht="85.5" customHeight="1">
      <c r="A10" t="s">
        <v>110</v>
      </c>
      <c r="C10" t="s">
        <v>70</v>
      </c>
      <c r="D10" t="s">
        <v>124</v>
      </c>
    </row>
    <row r="11" spans="1:4" ht="85.5" customHeight="1">
      <c r="A11" t="s">
        <v>111</v>
      </c>
      <c r="C11" t="s">
        <v>71</v>
      </c>
      <c r="D11" t="s">
        <v>4</v>
      </c>
    </row>
    <row r="12" spans="1:4" ht="85.5" customHeight="1">
      <c r="A12" t="s">
        <v>112</v>
      </c>
      <c r="C12" t="s">
        <v>72</v>
      </c>
      <c r="D12" t="s">
        <v>5</v>
      </c>
    </row>
    <row r="13" spans="1:4" ht="85.5" customHeight="1">
      <c r="A13" t="s">
        <v>113</v>
      </c>
      <c r="C13" t="s">
        <v>133</v>
      </c>
      <c r="D13" t="s">
        <v>129</v>
      </c>
    </row>
    <row r="14" spans="1:4" ht="85.5" customHeight="1">
      <c r="A14" t="s">
        <v>114</v>
      </c>
      <c r="C14" t="s">
        <v>130</v>
      </c>
      <c r="D14" t="s">
        <v>131</v>
      </c>
    </row>
    <row r="15" spans="1:4" ht="85.5" customHeight="1">
      <c r="A15" t="s">
        <v>115</v>
      </c>
      <c r="C15" t="s">
        <v>74</v>
      </c>
      <c r="D15" t="s">
        <v>73</v>
      </c>
    </row>
    <row r="16" spans="1:4" ht="85.5" customHeight="1">
      <c r="A16" t="s">
        <v>116</v>
      </c>
      <c r="C16" t="s">
        <v>75</v>
      </c>
      <c r="D16" t="s">
        <v>6</v>
      </c>
    </row>
    <row r="17" spans="1:4" ht="85.5" customHeight="1">
      <c r="A17" t="s">
        <v>117</v>
      </c>
      <c r="C17" t="s">
        <v>76</v>
      </c>
      <c r="D17" t="s">
        <v>7</v>
      </c>
    </row>
    <row r="18" spans="1:4" ht="85.5" customHeight="1">
      <c r="A18" t="s">
        <v>118</v>
      </c>
      <c r="C18" t="s">
        <v>77</v>
      </c>
      <c r="D18" t="s">
        <v>8</v>
      </c>
    </row>
    <row r="19" spans="1:4" ht="85.5" customHeight="1">
      <c r="A19" t="s">
        <v>119</v>
      </c>
      <c r="C19" t="s">
        <v>78</v>
      </c>
      <c r="D19" t="s">
        <v>9</v>
      </c>
    </row>
    <row r="20" spans="1:4" ht="85.5" customHeight="1">
      <c r="A20" t="s">
        <v>120</v>
      </c>
      <c r="C20" t="s">
        <v>79</v>
      </c>
      <c r="D20" t="s">
        <v>10</v>
      </c>
    </row>
    <row r="21" spans="1:4" ht="85.5" customHeight="1">
      <c r="A21" t="s">
        <v>121</v>
      </c>
      <c r="C21" t="s">
        <v>80</v>
      </c>
      <c r="D21" t="s">
        <v>11</v>
      </c>
    </row>
    <row r="22" ht="14.25" customHeight="1">
      <c r="A22" s="4" t="s">
        <v>163</v>
      </c>
    </row>
    <row r="23" ht="13.5">
      <c r="A23" s="4" t="s">
        <v>162</v>
      </c>
    </row>
  </sheetData>
  <sheetProtection password="CCFB" sheet="1" objects="1" scenarios="1" selectLockedCells="1" selectUnlockedCells="1"/>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シャープ株式会社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S017486</dc:creator>
  <cp:keywords/>
  <dc:description/>
  <cp:lastModifiedBy>統合ＯＡ</cp:lastModifiedBy>
  <cp:lastPrinted>2008-04-16T04:45:20Z</cp:lastPrinted>
  <dcterms:created xsi:type="dcterms:W3CDTF">2007-07-23T11:58:43Z</dcterms:created>
  <dcterms:modified xsi:type="dcterms:W3CDTF">2012-01-20T06:21:07Z</dcterms:modified>
  <cp:category/>
  <cp:version/>
  <cp:contentType/>
  <cp:contentStatus/>
</cp:coreProperties>
</file>